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Veřejné zakázky 2023\Modernizace učebny fyziky a chemie 2 - stavební práce\"/>
    </mc:Choice>
  </mc:AlternateContent>
  <bookViews>
    <workbookView xWindow="0" yWindow="0" windowWidth="28800" windowHeight="12435" firstSheet="1" activeTab="1"/>
  </bookViews>
  <sheets>
    <sheet name="Rekapitulace stavby" sheetId="1" r:id="rId1"/>
    <sheet name="00 - Vedlejší rozpočtové ..." sheetId="2" r:id="rId2"/>
    <sheet name="01 - Architektonické stav..." sheetId="3" r:id="rId3"/>
    <sheet name="03 - Elektroinstalace" sheetId="5" r:id="rId4"/>
    <sheet name="04 - Zdravotechnika" sheetId="6" r:id="rId5"/>
  </sheets>
  <definedNames>
    <definedName name="_xlnm._FilterDatabase" localSheetId="1" hidden="1">'00 - Vedlejší rozpočtové ...'!$C$124:$K$142</definedName>
    <definedName name="_xlnm._FilterDatabase" localSheetId="2" hidden="1">'01 - Architektonické stav...'!$C$125:$K$301</definedName>
    <definedName name="_xlnm._FilterDatabase" localSheetId="3" hidden="1">'03 - Elektroinstalace'!$C$118:$K$186</definedName>
    <definedName name="_xlnm._FilterDatabase" localSheetId="4" hidden="1">'04 - Zdravotechnika'!$C$121:$K$176</definedName>
    <definedName name="_xlnm.Print_Titles" localSheetId="1">'00 - Vedlejší rozpočtové ...'!$124:$124</definedName>
    <definedName name="_xlnm.Print_Titles" localSheetId="2">'01 - Architektonické stav...'!$125:$125</definedName>
    <definedName name="_xlnm.Print_Titles" localSheetId="3">'03 - Elektroinstalace'!$118:$118</definedName>
    <definedName name="_xlnm.Print_Titles" localSheetId="4">'04 - Zdravotechnika'!$121:$121</definedName>
    <definedName name="_xlnm.Print_Titles" localSheetId="0">'Rekapitulace stavby'!$92:$92</definedName>
    <definedName name="_xlnm.Print_Area" localSheetId="1">'00 - Vedlejší rozpočtové ...'!$C$4:$J$76,'00 - Vedlejší rozpočtové ...'!$C$82:$J$106,'00 - Vedlejší rozpočtové ...'!$C$112:$J$142</definedName>
    <definedName name="_xlnm.Print_Area" localSheetId="2">'01 - Architektonické stav...'!$C$4:$J$76,'01 - Architektonické stav...'!$C$82:$J$107,'01 - Architektonické stav...'!$C$113:$J$301</definedName>
    <definedName name="_xlnm.Print_Area" localSheetId="3">'03 - Elektroinstalace'!$C$4:$J$76,'03 - Elektroinstalace'!$C$82:$J$100,'03 - Elektroinstalace'!$C$106:$J$186</definedName>
    <definedName name="_xlnm.Print_Area" localSheetId="4">'04 - Zdravotechnika'!$C$4:$J$76,'04 - Zdravotechnika'!$C$82:$J$103,'04 - Zdravotechnika'!$C$109:$J$176</definedName>
    <definedName name="_xlnm.Print_Area" localSheetId="0">'Rekapitulace stavby'!$D$4:$AO$76,'Rekapitulace stavby'!$C$82:$AQ$103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102" i="1" l="1"/>
  <c r="AX102" i="1"/>
  <c r="AY101" i="1"/>
  <c r="AX101" i="1"/>
  <c r="AY100" i="1"/>
  <c r="AX100" i="1"/>
  <c r="J37" i="6"/>
  <c r="J36" i="6"/>
  <c r="AY99" i="1"/>
  <c r="J35" i="6"/>
  <c r="AX99" i="1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J119" i="6"/>
  <c r="J118" i="6"/>
  <c r="F118" i="6"/>
  <c r="F116" i="6"/>
  <c r="E114" i="6"/>
  <c r="J92" i="6"/>
  <c r="J91" i="6"/>
  <c r="F91" i="6"/>
  <c r="F89" i="6"/>
  <c r="E87" i="6"/>
  <c r="J18" i="6"/>
  <c r="E18" i="6"/>
  <c r="F119" i="6"/>
  <c r="J17" i="6"/>
  <c r="J12" i="6"/>
  <c r="J116" i="6"/>
  <c r="E7" i="6"/>
  <c r="E112" i="6"/>
  <c r="J37" i="5"/>
  <c r="J36" i="5"/>
  <c r="AY98" i="1"/>
  <c r="J35" i="5"/>
  <c r="AX98" i="1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J116" i="5"/>
  <c r="J115" i="5"/>
  <c r="F115" i="5"/>
  <c r="F113" i="5"/>
  <c r="E111" i="5"/>
  <c r="J92" i="5"/>
  <c r="J91" i="5"/>
  <c r="F91" i="5"/>
  <c r="F89" i="5"/>
  <c r="E87" i="5"/>
  <c r="J18" i="5"/>
  <c r="E18" i="5"/>
  <c r="F116" i="5"/>
  <c r="J17" i="5"/>
  <c r="J12" i="5"/>
  <c r="J113" i="5"/>
  <c r="E7" i="5"/>
  <c r="E85" i="5"/>
  <c r="AY97" i="1"/>
  <c r="AX97" i="1"/>
  <c r="J37" i="3"/>
  <c r="J36" i="3"/>
  <c r="AY96" i="1"/>
  <c r="J35" i="3"/>
  <c r="AX96" i="1"/>
  <c r="BI300" i="3"/>
  <c r="BH300" i="3"/>
  <c r="BG300" i="3"/>
  <c r="BF300" i="3"/>
  <c r="T300" i="3"/>
  <c r="R300" i="3"/>
  <c r="P300" i="3"/>
  <c r="BI293" i="3"/>
  <c r="BH293" i="3"/>
  <c r="BG293" i="3"/>
  <c r="BF293" i="3"/>
  <c r="T293" i="3"/>
  <c r="R293" i="3"/>
  <c r="P293" i="3"/>
  <c r="BI278" i="3"/>
  <c r="BH278" i="3"/>
  <c r="BG278" i="3"/>
  <c r="BF278" i="3"/>
  <c r="T278" i="3"/>
  <c r="R278" i="3"/>
  <c r="P278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2" i="3"/>
  <c r="BH202" i="3"/>
  <c r="BG202" i="3"/>
  <c r="BF202" i="3"/>
  <c r="T202" i="3"/>
  <c r="R202" i="3"/>
  <c r="P202" i="3"/>
  <c r="BI194" i="3"/>
  <c r="BH194" i="3"/>
  <c r="BG194" i="3"/>
  <c r="BF194" i="3"/>
  <c r="T194" i="3"/>
  <c r="R194" i="3"/>
  <c r="P194" i="3"/>
  <c r="BI186" i="3"/>
  <c r="BH186" i="3"/>
  <c r="BG186" i="3"/>
  <c r="BF186" i="3"/>
  <c r="T186" i="3"/>
  <c r="R186" i="3"/>
  <c r="P186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T165" i="3"/>
  <c r="R166" i="3"/>
  <c r="R165" i="3"/>
  <c r="P166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/>
  <c r="J17" i="3"/>
  <c r="J12" i="3"/>
  <c r="J120" i="3"/>
  <c r="E7" i="3"/>
  <c r="E85" i="3"/>
  <c r="J37" i="2"/>
  <c r="J36" i="2"/>
  <c r="AY95" i="1"/>
  <c r="J35" i="2"/>
  <c r="AX95" i="1"/>
  <c r="BI142" i="2"/>
  <c r="BH142" i="2"/>
  <c r="BG142" i="2"/>
  <c r="BF142" i="2"/>
  <c r="T142" i="2"/>
  <c r="T141" i="2"/>
  <c r="R142" i="2"/>
  <c r="R141" i="2"/>
  <c r="P142" i="2"/>
  <c r="P141" i="2"/>
  <c r="BI140" i="2"/>
  <c r="BH140" i="2"/>
  <c r="BG140" i="2"/>
  <c r="BF140" i="2"/>
  <c r="T140" i="2"/>
  <c r="T139" i="2"/>
  <c r="R140" i="2"/>
  <c r="R139" i="2"/>
  <c r="P140" i="2"/>
  <c r="P139" i="2"/>
  <c r="BI138" i="2"/>
  <c r="BH138" i="2"/>
  <c r="BG138" i="2"/>
  <c r="BF138" i="2"/>
  <c r="T138" i="2"/>
  <c r="T137" i="2"/>
  <c r="R138" i="2"/>
  <c r="R137" i="2"/>
  <c r="P138" i="2"/>
  <c r="P137" i="2"/>
  <c r="BI136" i="2"/>
  <c r="BH136" i="2"/>
  <c r="BG136" i="2"/>
  <c r="BF136" i="2"/>
  <c r="T136" i="2"/>
  <c r="T135" i="2"/>
  <c r="R136" i="2"/>
  <c r="R135" i="2"/>
  <c r="P136" i="2"/>
  <c r="P135" i="2"/>
  <c r="BI134" i="2"/>
  <c r="BH134" i="2"/>
  <c r="BG134" i="2"/>
  <c r="BF134" i="2"/>
  <c r="T134" i="2"/>
  <c r="T133" i="2"/>
  <c r="R134" i="2"/>
  <c r="R133" i="2"/>
  <c r="P134" i="2"/>
  <c r="P133" i="2"/>
  <c r="BI132" i="2"/>
  <c r="BH132" i="2"/>
  <c r="BG132" i="2"/>
  <c r="BF132" i="2"/>
  <c r="T132" i="2"/>
  <c r="T131" i="2"/>
  <c r="R132" i="2"/>
  <c r="R131" i="2"/>
  <c r="P132" i="2"/>
  <c r="P131" i="2"/>
  <c r="BI130" i="2"/>
  <c r="BH130" i="2"/>
  <c r="BG130" i="2"/>
  <c r="BF130" i="2"/>
  <c r="T130" i="2"/>
  <c r="T129" i="2"/>
  <c r="R130" i="2"/>
  <c r="R129" i="2"/>
  <c r="P130" i="2"/>
  <c r="P129" i="2"/>
  <c r="BI128" i="2"/>
  <c r="BH128" i="2"/>
  <c r="BG128" i="2"/>
  <c r="BF128" i="2"/>
  <c r="T128" i="2"/>
  <c r="T127" i="2"/>
  <c r="T126" i="2"/>
  <c r="T125" i="2"/>
  <c r="R128" i="2"/>
  <c r="R127" i="2"/>
  <c r="R126" i="2"/>
  <c r="R125" i="2"/>
  <c r="P128" i="2"/>
  <c r="P127" i="2"/>
  <c r="P126" i="2"/>
  <c r="P125" i="2"/>
  <c r="AU95" i="1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119" i="2"/>
  <c r="E7" i="2"/>
  <c r="E115" i="2"/>
  <c r="L90" i="1"/>
  <c r="AM90" i="1"/>
  <c r="AM89" i="1"/>
  <c r="L89" i="1"/>
  <c r="AM87" i="1"/>
  <c r="L87" i="1"/>
  <c r="L85" i="1"/>
  <c r="L84" i="1"/>
  <c r="J245" i="3"/>
  <c r="BK228" i="3"/>
  <c r="J149" i="3"/>
  <c r="J140" i="3"/>
  <c r="J263" i="3"/>
  <c r="BK234" i="3"/>
  <c r="J278" i="3"/>
  <c r="BK149" i="3"/>
  <c r="BK176" i="5"/>
  <c r="J183" i="5"/>
  <c r="J123" i="5"/>
  <c r="BK131" i="5"/>
  <c r="BK156" i="5"/>
  <c r="J184" i="5"/>
  <c r="J179" i="5"/>
  <c r="J160" i="5"/>
  <c r="BK172" i="5"/>
  <c r="BK154" i="5"/>
  <c r="BK144" i="6"/>
  <c r="BK142" i="2"/>
  <c r="J134" i="2"/>
  <c r="BK130" i="3"/>
  <c r="BK293" i="3"/>
  <c r="BK210" i="3"/>
  <c r="J244" i="3"/>
  <c r="BK244" i="3"/>
  <c r="BK159" i="3"/>
  <c r="BK300" i="3"/>
  <c r="BK219" i="3"/>
  <c r="BK168" i="5"/>
  <c r="J169" i="5"/>
  <c r="BK143" i="5"/>
  <c r="BK148" i="5"/>
  <c r="J143" i="5"/>
  <c r="J121" i="5"/>
  <c r="J161" i="5"/>
  <c r="J177" i="5"/>
  <c r="BK134" i="5"/>
  <c r="BK142" i="5"/>
  <c r="J164" i="5"/>
  <c r="BK129" i="5"/>
  <c r="BK153" i="5"/>
  <c r="J131" i="5"/>
  <c r="J151" i="6"/>
  <c r="J152" i="6"/>
  <c r="J175" i="6"/>
  <c r="BK176" i="6"/>
  <c r="BK147" i="6"/>
  <c r="BK133" i="6"/>
  <c r="J135" i="6"/>
  <c r="BK129" i="6"/>
  <c r="J124" i="6"/>
  <c r="BK134" i="2"/>
  <c r="BK178" i="3"/>
  <c r="J130" i="3"/>
  <c r="J202" i="3"/>
  <c r="BK233" i="3"/>
  <c r="BK155" i="3"/>
  <c r="BK140" i="3"/>
  <c r="BK173" i="3"/>
  <c r="BK144" i="5"/>
  <c r="J162" i="5"/>
  <c r="J153" i="5"/>
  <c r="J132" i="5"/>
  <c r="BK175" i="5"/>
  <c r="J154" i="5"/>
  <c r="J170" i="5"/>
  <c r="BK150" i="5"/>
  <c r="J175" i="5"/>
  <c r="BK140" i="5"/>
  <c r="BK174" i="5"/>
  <c r="BK155" i="5"/>
  <c r="BK158" i="6"/>
  <c r="BK128" i="6"/>
  <c r="J136" i="6"/>
  <c r="BK140" i="6"/>
  <c r="J161" i="6"/>
  <c r="J138" i="6"/>
  <c r="J156" i="6"/>
  <c r="J149" i="6"/>
  <c r="J140" i="2"/>
  <c r="BK136" i="2"/>
  <c r="J233" i="3"/>
  <c r="J169" i="3"/>
  <c r="BK166" i="3"/>
  <c r="BK236" i="3"/>
  <c r="J194" i="3"/>
  <c r="BK144" i="3"/>
  <c r="BK232" i="3"/>
  <c r="J173" i="3"/>
  <c r="BK183" i="5"/>
  <c r="J159" i="5"/>
  <c r="J165" i="5"/>
  <c r="J140" i="5"/>
  <c r="BK137" i="5"/>
  <c r="J138" i="5"/>
  <c r="J157" i="5"/>
  <c r="J122" i="5"/>
  <c r="BK164" i="5"/>
  <c r="J173" i="5"/>
  <c r="J129" i="5"/>
  <c r="BK145" i="5"/>
  <c r="J145" i="5"/>
  <c r="BK161" i="6"/>
  <c r="BK127" i="6"/>
  <c r="BK137" i="6"/>
  <c r="J153" i="6"/>
  <c r="BK126" i="6"/>
  <c r="J164" i="6"/>
  <c r="J140" i="6"/>
  <c r="J150" i="6"/>
  <c r="J165" i="6"/>
  <c r="BK138" i="6"/>
  <c r="J145" i="6"/>
  <c r="J138" i="2"/>
  <c r="AS94" i="1"/>
  <c r="J178" i="3"/>
  <c r="BK169" i="3"/>
  <c r="BK240" i="3"/>
  <c r="J240" i="3"/>
  <c r="BK176" i="3"/>
  <c r="J155" i="3"/>
  <c r="J153" i="3"/>
  <c r="J148" i="5"/>
  <c r="J174" i="5"/>
  <c r="BK146" i="5"/>
  <c r="J128" i="5"/>
  <c r="BK125" i="5"/>
  <c r="BK163" i="5"/>
  <c r="BK182" i="5"/>
  <c r="BK162" i="5"/>
  <c r="J176" i="5"/>
  <c r="J168" i="5"/>
  <c r="J134" i="5"/>
  <c r="BK132" i="5"/>
  <c r="BK150" i="6"/>
  <c r="BK168" i="6"/>
  <c r="J142" i="6"/>
  <c r="J129" i="6"/>
  <c r="J159" i="6"/>
  <c r="BK125" i="6"/>
  <c r="J170" i="6"/>
  <c r="BK131" i="6"/>
  <c r="J128" i="6"/>
  <c r="BK128" i="2"/>
  <c r="J136" i="2"/>
  <c r="BK130" i="2"/>
  <c r="BK224" i="3"/>
  <c r="BK247" i="3"/>
  <c r="J186" i="3"/>
  <c r="BK131" i="3"/>
  <c r="J131" i="3"/>
  <c r="BK136" i="3"/>
  <c r="J221" i="3"/>
  <c r="J132" i="3"/>
  <c r="BK171" i="5"/>
  <c r="BK181" i="5"/>
  <c r="J182" i="5"/>
  <c r="BK127" i="5"/>
  <c r="J130" i="5"/>
  <c r="BK170" i="5"/>
  <c r="BK135" i="5"/>
  <c r="J172" i="5"/>
  <c r="J135" i="5"/>
  <c r="J158" i="5"/>
  <c r="BK128" i="5"/>
  <c r="BK121" i="5"/>
  <c r="J160" i="6"/>
  <c r="J173" i="6"/>
  <c r="J126" i="6"/>
  <c r="BK148" i="6"/>
  <c r="BK169" i="6"/>
  <c r="BK166" i="6"/>
  <c r="J147" i="6"/>
  <c r="BK164" i="6"/>
  <c r="J137" i="6"/>
  <c r="J132" i="2"/>
  <c r="BK222" i="3"/>
  <c r="J176" i="3"/>
  <c r="J228" i="3"/>
  <c r="J247" i="3"/>
  <c r="BK164" i="3"/>
  <c r="J164" i="3"/>
  <c r="BK153" i="3"/>
  <c r="J136" i="5"/>
  <c r="BK166" i="5"/>
  <c r="J142" i="5"/>
  <c r="BK173" i="5"/>
  <c r="J156" i="5"/>
  <c r="J171" i="5"/>
  <c r="BK184" i="5"/>
  <c r="BK177" i="5"/>
  <c r="J178" i="5"/>
  <c r="BK169" i="5"/>
  <c r="J146" i="5"/>
  <c r="J172" i="6"/>
  <c r="BK165" i="6"/>
  <c r="J146" i="6"/>
  <c r="J168" i="6"/>
  <c r="J125" i="6"/>
  <c r="J127" i="6"/>
  <c r="BK142" i="6"/>
  <c r="BK152" i="6"/>
  <c r="BK154" i="6"/>
  <c r="BK138" i="2"/>
  <c r="BK186" i="3"/>
  <c r="J262" i="3"/>
  <c r="J219" i="3"/>
  <c r="BK263" i="3"/>
  <c r="J212" i="3"/>
  <c r="J166" i="3"/>
  <c r="J224" i="3"/>
  <c r="J180" i="5"/>
  <c r="J186" i="5"/>
  <c r="J151" i="5"/>
  <c r="J141" i="5"/>
  <c r="BK139" i="5"/>
  <c r="J120" i="5"/>
  <c r="BK158" i="5"/>
  <c r="J185" i="5"/>
  <c r="J167" i="5"/>
  <c r="BK136" i="5"/>
  <c r="BK157" i="5"/>
  <c r="BK120" i="5"/>
  <c r="J139" i="5"/>
  <c r="BK130" i="5"/>
  <c r="J143" i="6"/>
  <c r="J132" i="6"/>
  <c r="BK124" i="6"/>
  <c r="J166" i="6"/>
  <c r="BK132" i="6"/>
  <c r="BK153" i="6"/>
  <c r="BK139" i="6"/>
  <c r="BK156" i="6"/>
  <c r="J142" i="2"/>
  <c r="J128" i="2"/>
  <c r="J232" i="3"/>
  <c r="J163" i="3"/>
  <c r="BK262" i="3"/>
  <c r="BK278" i="3"/>
  <c r="BK129" i="3"/>
  <c r="BK132" i="3"/>
  <c r="BK163" i="3"/>
  <c r="BK185" i="5"/>
  <c r="BK178" i="5"/>
  <c r="J133" i="5"/>
  <c r="J149" i="5"/>
  <c r="J163" i="5"/>
  <c r="BK122" i="5"/>
  <c r="J144" i="5"/>
  <c r="J166" i="5"/>
  <c r="BK141" i="5"/>
  <c r="BK138" i="5"/>
  <c r="BK123" i="5"/>
  <c r="BK126" i="5"/>
  <c r="BK170" i="6"/>
  <c r="BK145" i="6"/>
  <c r="J158" i="6"/>
  <c r="J169" i="6"/>
  <c r="BK143" i="6"/>
  <c r="BK172" i="6"/>
  <c r="J144" i="6"/>
  <c r="BK134" i="6"/>
  <c r="BK159" i="6"/>
  <c r="BK160" i="6"/>
  <c r="BK157" i="6"/>
  <c r="BK132" i="2"/>
  <c r="J136" i="3"/>
  <c r="J300" i="3"/>
  <c r="J234" i="3"/>
  <c r="J222" i="3"/>
  <c r="J210" i="3"/>
  <c r="J293" i="3"/>
  <c r="BK202" i="3"/>
  <c r="J129" i="3"/>
  <c r="BK160" i="5"/>
  <c r="J181" i="5"/>
  <c r="BK167" i="5"/>
  <c r="BK151" i="5"/>
  <c r="J125" i="5"/>
  <c r="BK167" i="6"/>
  <c r="BK173" i="6"/>
  <c r="J167" i="6"/>
  <c r="J176" i="6"/>
  <c r="J133" i="6"/>
  <c r="BK175" i="6"/>
  <c r="J139" i="6"/>
  <c r="J157" i="6"/>
  <c r="J134" i="6"/>
  <c r="J148" i="6"/>
  <c r="J131" i="6"/>
  <c r="J130" i="2"/>
  <c r="BK140" i="2"/>
  <c r="BK221" i="3"/>
  <c r="J159" i="3"/>
  <c r="J236" i="3"/>
  <c r="BK212" i="3"/>
  <c r="BK194" i="3"/>
  <c r="BK245" i="3"/>
  <c r="J144" i="3"/>
  <c r="J137" i="5"/>
  <c r="J155" i="5"/>
  <c r="BK180" i="5"/>
  <c r="J126" i="5"/>
  <c r="BK179" i="5"/>
  <c r="BK159" i="5"/>
  <c r="BK186" i="5"/>
  <c r="BK165" i="5"/>
  <c r="BK149" i="5"/>
  <c r="BK161" i="5"/>
  <c r="J127" i="5"/>
  <c r="J150" i="5"/>
  <c r="BK133" i="5"/>
  <c r="BK163" i="6"/>
  <c r="BK146" i="6"/>
  <c r="BK149" i="6"/>
  <c r="BK162" i="6"/>
  <c r="BK136" i="6"/>
  <c r="J154" i="6"/>
  <c r="J163" i="6"/>
  <c r="J162" i="6"/>
  <c r="BK151" i="6"/>
  <c r="BK135" i="6"/>
  <c r="T128" i="3" l="1"/>
  <c r="R168" i="3"/>
  <c r="BK152" i="5"/>
  <c r="J152" i="5"/>
  <c r="J99" i="5"/>
  <c r="T141" i="6"/>
  <c r="BK174" i="6"/>
  <c r="J174" i="6"/>
  <c r="J102" i="6"/>
  <c r="P148" i="3"/>
  <c r="BK147" i="5"/>
  <c r="J147" i="5"/>
  <c r="J98" i="5"/>
  <c r="BK130" i="6"/>
  <c r="J130" i="6"/>
  <c r="J98" i="6"/>
  <c r="T155" i="6"/>
  <c r="AU100" i="1"/>
  <c r="BK154" i="3"/>
  <c r="J154" i="3"/>
  <c r="J100" i="3"/>
  <c r="R246" i="3"/>
  <c r="P124" i="5"/>
  <c r="T147" i="5"/>
  <c r="R123" i="6"/>
  <c r="R130" i="6"/>
  <c r="BK171" i="6"/>
  <c r="J171" i="6"/>
  <c r="J101" i="6"/>
  <c r="R148" i="3"/>
  <c r="BK177" i="3"/>
  <c r="J177" i="3"/>
  <c r="J104" i="3"/>
  <c r="R223" i="3"/>
  <c r="T124" i="5"/>
  <c r="P130" i="6"/>
  <c r="R171" i="6"/>
  <c r="T148" i="3"/>
  <c r="T168" i="3"/>
  <c r="BK223" i="3"/>
  <c r="J223" i="3"/>
  <c r="J105" i="3"/>
  <c r="BK123" i="6"/>
  <c r="J123" i="6"/>
  <c r="J97" i="6"/>
  <c r="P155" i="6"/>
  <c r="R128" i="3"/>
  <c r="P168" i="3"/>
  <c r="R177" i="3"/>
  <c r="P223" i="3"/>
  <c r="BK124" i="5"/>
  <c r="J124" i="5"/>
  <c r="J97" i="5"/>
  <c r="P147" i="5"/>
  <c r="BK141" i="6"/>
  <c r="J141" i="6"/>
  <c r="J99" i="6"/>
  <c r="P171" i="6"/>
  <c r="R124" i="5"/>
  <c r="P128" i="3"/>
  <c r="T154" i="3"/>
  <c r="P177" i="3"/>
  <c r="T223" i="3"/>
  <c r="R147" i="5"/>
  <c r="R155" i="6"/>
  <c r="R154" i="3"/>
  <c r="T177" i="3"/>
  <c r="AU97" i="1"/>
  <c r="R152" i="5"/>
  <c r="P123" i="6"/>
  <c r="T130" i="6"/>
  <c r="T171" i="6"/>
  <c r="AU101" i="1"/>
  <c r="BK128" i="3"/>
  <c r="J128" i="3"/>
  <c r="J98" i="3"/>
  <c r="BK168" i="3"/>
  <c r="J168" i="3"/>
  <c r="J103" i="3"/>
  <c r="BK246" i="3"/>
  <c r="J246" i="3"/>
  <c r="J106" i="3"/>
  <c r="P152" i="5"/>
  <c r="P141" i="6"/>
  <c r="R174" i="6"/>
  <c r="AU102" i="1"/>
  <c r="P154" i="3"/>
  <c r="P246" i="3"/>
  <c r="T152" i="5"/>
  <c r="T123" i="6"/>
  <c r="BK155" i="6"/>
  <c r="J155" i="6"/>
  <c r="J100" i="6"/>
  <c r="T174" i="6"/>
  <c r="T122" i="6" s="1"/>
  <c r="BK148" i="3"/>
  <c r="J148" i="3"/>
  <c r="J99" i="3"/>
  <c r="T246" i="3"/>
  <c r="R141" i="6"/>
  <c r="P174" i="6"/>
  <c r="BK141" i="2"/>
  <c r="J141" i="2"/>
  <c r="J105" i="2"/>
  <c r="BK137" i="2"/>
  <c r="J137" i="2"/>
  <c r="J103" i="2"/>
  <c r="BK165" i="3"/>
  <c r="J165" i="3"/>
  <c r="J101" i="3"/>
  <c r="BK127" i="2"/>
  <c r="J127" i="2"/>
  <c r="J98" i="2"/>
  <c r="BK139" i="2"/>
  <c r="J139" i="2"/>
  <c r="J104" i="2"/>
  <c r="BK129" i="2"/>
  <c r="J129" i="2"/>
  <c r="J99" i="2"/>
  <c r="BK135" i="2"/>
  <c r="J135" i="2"/>
  <c r="J102" i="2"/>
  <c r="BK131" i="2"/>
  <c r="J131" i="2"/>
  <c r="J100" i="2"/>
  <c r="BK133" i="2"/>
  <c r="J133" i="2"/>
  <c r="J101" i="2"/>
  <c r="BK122" i="6"/>
  <c r="J122" i="6"/>
  <c r="J96" i="6"/>
  <c r="F92" i="6"/>
  <c r="BE133" i="6"/>
  <c r="BE140" i="6"/>
  <c r="BE147" i="6"/>
  <c r="BE153" i="6"/>
  <c r="BE158" i="6"/>
  <c r="E85" i="6"/>
  <c r="BE126" i="6"/>
  <c r="BE134" i="6"/>
  <c r="BE145" i="6"/>
  <c r="BE157" i="6"/>
  <c r="BE161" i="6"/>
  <c r="BE125" i="6"/>
  <c r="BE144" i="6"/>
  <c r="BE128" i="6"/>
  <c r="BE164" i="6"/>
  <c r="BK119" i="5"/>
  <c r="J119" i="5"/>
  <c r="J96" i="5"/>
  <c r="BE124" i="6"/>
  <c r="BE149" i="6"/>
  <c r="BE170" i="6"/>
  <c r="BE167" i="6"/>
  <c r="BE175" i="6"/>
  <c r="BE176" i="6"/>
  <c r="BE132" i="6"/>
  <c r="BE137" i="6"/>
  <c r="BE139" i="6"/>
  <c r="BE152" i="6"/>
  <c r="BE162" i="6"/>
  <c r="J89" i="6"/>
  <c r="BE135" i="6"/>
  <c r="BE154" i="6"/>
  <c r="BE156" i="6"/>
  <c r="BE159" i="6"/>
  <c r="BE163" i="6"/>
  <c r="BE165" i="6"/>
  <c r="BE172" i="6"/>
  <c r="BE173" i="6"/>
  <c r="BE127" i="6"/>
  <c r="BE142" i="6"/>
  <c r="BE150" i="6"/>
  <c r="BE160" i="6"/>
  <c r="BE129" i="6"/>
  <c r="BE131" i="6"/>
  <c r="BE136" i="6"/>
  <c r="BE138" i="6"/>
  <c r="BE143" i="6"/>
  <c r="BE148" i="6"/>
  <c r="BE151" i="6"/>
  <c r="BE166" i="6"/>
  <c r="BE168" i="6"/>
  <c r="BE169" i="6"/>
  <c r="BE146" i="6"/>
  <c r="BE126" i="5"/>
  <c r="BE135" i="5"/>
  <c r="BE136" i="5"/>
  <c r="BE140" i="5"/>
  <c r="BE128" i="5"/>
  <c r="BE141" i="5"/>
  <c r="BE158" i="5"/>
  <c r="BE170" i="5"/>
  <c r="BE130" i="5"/>
  <c r="BE131" i="5"/>
  <c r="BE137" i="5"/>
  <c r="BE171" i="5"/>
  <c r="BE174" i="5"/>
  <c r="BE177" i="5"/>
  <c r="J89" i="5"/>
  <c r="BE134" i="5"/>
  <c r="BE144" i="5"/>
  <c r="BE169" i="5"/>
  <c r="BE184" i="5"/>
  <c r="BE122" i="5"/>
  <c r="BE139" i="5"/>
  <c r="BE151" i="5"/>
  <c r="BE157" i="5"/>
  <c r="BE159" i="5"/>
  <c r="BE165" i="5"/>
  <c r="BE168" i="5"/>
  <c r="E109" i="5"/>
  <c r="BE132" i="5"/>
  <c r="BE146" i="5"/>
  <c r="BE150" i="5"/>
  <c r="BE160" i="5"/>
  <c r="BE161" i="5"/>
  <c r="BE163" i="5"/>
  <c r="BE178" i="5"/>
  <c r="BE125" i="5"/>
  <c r="BE127" i="5"/>
  <c r="BE133" i="5"/>
  <c r="BE145" i="5"/>
  <c r="BE155" i="5"/>
  <c r="BE173" i="5"/>
  <c r="BE179" i="5"/>
  <c r="BE181" i="5"/>
  <c r="BE182" i="5"/>
  <c r="F92" i="5"/>
  <c r="BE120" i="5"/>
  <c r="BE123" i="5"/>
  <c r="BE143" i="5"/>
  <c r="BE154" i="5"/>
  <c r="BE164" i="5"/>
  <c r="BE167" i="5"/>
  <c r="BE183" i="5"/>
  <c r="BE121" i="5"/>
  <c r="BE129" i="5"/>
  <c r="BE138" i="5"/>
  <c r="BE148" i="5"/>
  <c r="BE149" i="5"/>
  <c r="BE153" i="5"/>
  <c r="BE156" i="5"/>
  <c r="BE180" i="5"/>
  <c r="BE142" i="5"/>
  <c r="BE162" i="5"/>
  <c r="BE186" i="5"/>
  <c r="BE166" i="5"/>
  <c r="BE172" i="5"/>
  <c r="BE175" i="5"/>
  <c r="BE176" i="5"/>
  <c r="BE185" i="5"/>
  <c r="BK167" i="3"/>
  <c r="J167" i="3"/>
  <c r="J102" i="3"/>
  <c r="BK127" i="3"/>
  <c r="J127" i="3"/>
  <c r="J97" i="3"/>
  <c r="BE155" i="3"/>
  <c r="BE164" i="3"/>
  <c r="BE166" i="3"/>
  <c r="BE240" i="3"/>
  <c r="F92" i="3"/>
  <c r="BE136" i="3"/>
  <c r="BE176" i="3"/>
  <c r="BE210" i="3"/>
  <c r="BE219" i="3"/>
  <c r="BE234" i="3"/>
  <c r="BE245" i="3"/>
  <c r="E116" i="3"/>
  <c r="BE149" i="3"/>
  <c r="BE178" i="3"/>
  <c r="BE224" i="3"/>
  <c r="BE278" i="3"/>
  <c r="BE140" i="3"/>
  <c r="BE202" i="3"/>
  <c r="BE300" i="3"/>
  <c r="J89" i="3"/>
  <c r="BE244" i="3"/>
  <c r="BE129" i="3"/>
  <c r="BE131" i="3"/>
  <c r="BE221" i="3"/>
  <c r="BE222" i="3"/>
  <c r="BE130" i="3"/>
  <c r="BE153" i="3"/>
  <c r="BE173" i="3"/>
  <c r="BE228" i="3"/>
  <c r="BE262" i="3"/>
  <c r="BE132" i="3"/>
  <c r="BE144" i="3"/>
  <c r="BE186" i="3"/>
  <c r="BE232" i="3"/>
  <c r="BE263" i="3"/>
  <c r="BE159" i="3"/>
  <c r="BE194" i="3"/>
  <c r="BE293" i="3"/>
  <c r="BE163" i="3"/>
  <c r="BE169" i="3"/>
  <c r="BE212" i="3"/>
  <c r="BE233" i="3"/>
  <c r="BE236" i="3"/>
  <c r="BE247" i="3"/>
  <c r="BE138" i="2"/>
  <c r="E85" i="2"/>
  <c r="BE128" i="2"/>
  <c r="BE132" i="2"/>
  <c r="BE136" i="2"/>
  <c r="BE142" i="2"/>
  <c r="BE140" i="2"/>
  <c r="BE130" i="2"/>
  <c r="F92" i="2"/>
  <c r="BE134" i="2"/>
  <c r="J89" i="2"/>
  <c r="F37" i="2"/>
  <c r="BD95" i="1"/>
  <c r="BC97" i="1"/>
  <c r="J34" i="5"/>
  <c r="AW98" i="1"/>
  <c r="BB100" i="1"/>
  <c r="AW101" i="1"/>
  <c r="F34" i="2"/>
  <c r="BA95" i="1"/>
  <c r="BD97" i="1"/>
  <c r="F36" i="5"/>
  <c r="BC98" i="1"/>
  <c r="BA102" i="1"/>
  <c r="J34" i="3"/>
  <c r="AW96" i="1"/>
  <c r="AW100" i="1"/>
  <c r="BA101" i="1"/>
  <c r="F35" i="2"/>
  <c r="BB95" i="1"/>
  <c r="F34" i="5"/>
  <c r="BA98" i="1"/>
  <c r="BA100" i="1"/>
  <c r="BC100" i="1"/>
  <c r="BD101" i="1"/>
  <c r="J34" i="2"/>
  <c r="AW95" i="1"/>
  <c r="F34" i="6"/>
  <c r="BA99" i="1"/>
  <c r="BD102" i="1"/>
  <c r="AW97" i="1"/>
  <c r="F37" i="5"/>
  <c r="BD98" i="1"/>
  <c r="F35" i="3"/>
  <c r="BB96" i="1"/>
  <c r="F37" i="6"/>
  <c r="BD99" i="1"/>
  <c r="AW102" i="1"/>
  <c r="F36" i="2"/>
  <c r="BC95" i="1"/>
  <c r="BB97" i="1"/>
  <c r="J34" i="6"/>
  <c r="AW99" i="1"/>
  <c r="BB102" i="1"/>
  <c r="F36" i="3"/>
  <c r="BC96" i="1"/>
  <c r="F36" i="6"/>
  <c r="BC99" i="1"/>
  <c r="BA97" i="1"/>
  <c r="F35" i="5"/>
  <c r="BB98" i="1"/>
  <c r="BC101" i="1"/>
  <c r="F34" i="3"/>
  <c r="BA96" i="1"/>
  <c r="BD100" i="1"/>
  <c r="BB101" i="1"/>
  <c r="F37" i="3"/>
  <c r="BD96" i="1"/>
  <c r="F35" i="6"/>
  <c r="BB99" i="1"/>
  <c r="BC102" i="1"/>
  <c r="P122" i="6" l="1"/>
  <c r="AU99" i="1"/>
  <c r="P127" i="3"/>
  <c r="T167" i="3"/>
  <c r="R122" i="6"/>
  <c r="R119" i="5"/>
  <c r="R127" i="3"/>
  <c r="P119" i="5"/>
  <c r="AU98" i="1"/>
  <c r="T119" i="5"/>
  <c r="P167" i="3"/>
  <c r="R167" i="3"/>
  <c r="T127" i="3"/>
  <c r="T126" i="3"/>
  <c r="BK126" i="2"/>
  <c r="J126" i="2"/>
  <c r="J97" i="2"/>
  <c r="AG101" i="1"/>
  <c r="AG97" i="1"/>
  <c r="AN97" i="1" s="1"/>
  <c r="BK126" i="3"/>
  <c r="J126" i="3"/>
  <c r="J96" i="3"/>
  <c r="F33" i="2"/>
  <c r="AZ95" i="1"/>
  <c r="F33" i="5"/>
  <c r="AZ98" i="1"/>
  <c r="BC94" i="1"/>
  <c r="W32" i="1" s="1"/>
  <c r="AV97" i="1"/>
  <c r="AT97" i="1" s="1"/>
  <c r="J33" i="6"/>
  <c r="AV99" i="1"/>
  <c r="AT99" i="1"/>
  <c r="F33" i="3"/>
  <c r="AZ96" i="1"/>
  <c r="BD94" i="1"/>
  <c r="W33" i="1" s="1"/>
  <c r="J33" i="3"/>
  <c r="AV96" i="1"/>
  <c r="AT96" i="1"/>
  <c r="AZ100" i="1"/>
  <c r="AZ102" i="1"/>
  <c r="BA94" i="1"/>
  <c r="AW94" i="1"/>
  <c r="AK30" i="1" s="1"/>
  <c r="J33" i="2"/>
  <c r="AV95" i="1"/>
  <c r="AT95" i="1"/>
  <c r="J30" i="5"/>
  <c r="AG98" i="1"/>
  <c r="F33" i="6"/>
  <c r="AZ99" i="1"/>
  <c r="AZ97" i="1"/>
  <c r="AG100" i="1"/>
  <c r="AV101" i="1"/>
  <c r="AT101" i="1" s="1"/>
  <c r="AN101" i="1"/>
  <c r="J33" i="5"/>
  <c r="AV98" i="1"/>
  <c r="AT98" i="1"/>
  <c r="AV102" i="1"/>
  <c r="AT102" i="1"/>
  <c r="J30" i="6"/>
  <c r="AG99" i="1"/>
  <c r="AV100" i="1"/>
  <c r="AT100" i="1"/>
  <c r="BB94" i="1"/>
  <c r="W31" i="1"/>
  <c r="AZ101" i="1"/>
  <c r="P126" i="3" l="1"/>
  <c r="AU96" i="1"/>
  <c r="R126" i="3"/>
  <c r="BK125" i="2"/>
  <c r="J125" i="2"/>
  <c r="AN100" i="1"/>
  <c r="AN99" i="1"/>
  <c r="AN98" i="1"/>
  <c r="J39" i="6"/>
  <c r="J39" i="5"/>
  <c r="AU94" i="1"/>
  <c r="W30" i="1"/>
  <c r="J30" i="2"/>
  <c r="AG95" i="1"/>
  <c r="AX94" i="1"/>
  <c r="AY94" i="1"/>
  <c r="AG102" i="1"/>
  <c r="J30" i="3"/>
  <c r="AG96" i="1"/>
  <c r="AZ94" i="1"/>
  <c r="AV94" i="1" s="1"/>
  <c r="AK29" i="1" s="1"/>
  <c r="J39" i="2" l="1"/>
  <c r="J96" i="2"/>
  <c r="J39" i="3"/>
  <c r="AN96" i="1"/>
  <c r="AN95" i="1"/>
  <c r="AN102" i="1"/>
  <c r="AG94" i="1"/>
  <c r="AK26" i="1" s="1"/>
  <c r="W29" i="1"/>
  <c r="AT94" i="1"/>
  <c r="AN94" i="1" l="1"/>
  <c r="AK35" i="1"/>
</calcChain>
</file>

<file path=xl/sharedStrings.xml><?xml version="1.0" encoding="utf-8"?>
<sst xmlns="http://schemas.openxmlformats.org/spreadsheetml/2006/main" count="4271" uniqueCount="794">
  <si>
    <t>Export Komplet</t>
  </si>
  <si>
    <t/>
  </si>
  <si>
    <t>2.0</t>
  </si>
  <si>
    <t>ZAMOK</t>
  </si>
  <si>
    <t>False</t>
  </si>
  <si>
    <t>{3f0b7057-269d-4211-bed2-d843e355e084}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</si>
  <si>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</si>
  <si>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</si>
  <si>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</si>
  <si>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</si>
  <si>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</si>
  <si>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</si>
  <si>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</si>
  <si>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</si>
  <si>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0358(2)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</si>
  <si>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</si>
  <si>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</si>
  <si>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učebny</t>
  </si>
  <si>
    <t>KSO:</t>
  </si>
  <si>
    <t>CC-CZ:</t>
  </si>
  <si>
    <t>Místo:</t>
  </si>
  <si>
    <t xml:space="preserve"> </t>
  </si>
  <si>
    <t>Datum:</t>
  </si>
  <si>
    <t>3. 8. 2022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</si>
  <si>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</si>
  <si>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</si>
  <si>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</si>
  <si>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</si>
  <si>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</si>
  <si>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</si>
  <si>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</si>
  <si>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</si>
  <si>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</si>
  <si>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</si>
  <si>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</si>
  <si>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</si>
  <si>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</si>
  <si>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</si>
  <si>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</si>
  <si>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</si>
  <si>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</si>
  <si>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</si>
  <si>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</si>
  <si>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</si>
  <si>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</si>
  <si>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</si>
  <si>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</si>
  <si>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</si>
  <si>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</si>
  <si>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</si>
  <si>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</si>
  <si>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</si>
  <si>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</si>
  <si>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</si>
  <si>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</si>
  <si>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</si>
  <si>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</si>
  <si>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</si>
  <si>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</si>
  <si>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</si>
  <si>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</si>
  <si>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</si>
  <si>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</si>
  <si>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</si>
  <si>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</si>
  <si>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</si>
  <si>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</si>
  <si>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</si>
  <si>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</si>
  <si>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</si>
  <si>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</si>
  <si>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</si>
  <si>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</si>
  <si>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</si>
  <si>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</si>
  <si>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</si>
  <si>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</si>
  <si>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</si>
  <si>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</si>
  <si>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</t>
  </si>
  <si>
    <t>STA</t>
  </si>
  <si>
    <t>1</t>
  </si>
  <si>
    <t>{4b6d6aba-0000-4eb2-81cb-16529bc3b210}</t>
  </si>
  <si>
    <t>2</t>
  </si>
  <si>
    <t>01</t>
  </si>
  <si>
    <t>Architektonické stavební řešení</t>
  </si>
  <si>
    <t>{aee59fe0-5003-40ca-8f2a-f283bc02b5f7}</t>
  </si>
  <si>
    <t>02</t>
  </si>
  <si>
    <t>Kusový nábytek</t>
  </si>
  <si>
    <t>{354a4f1d-9c52-496e-8802-83e782b60b67}</t>
  </si>
  <si>
    <t>03</t>
  </si>
  <si>
    <t>Elektroinstalace</t>
  </si>
  <si>
    <t>{0f206b27-d6b0-4fba-adca-653b8bdd7601}</t>
  </si>
  <si>
    <t>04</t>
  </si>
  <si>
    <t>Zdravotechnika</t>
  </si>
  <si>
    <t>{08da4f7a-5d20-4114-98b9-22ffba8e0200}</t>
  </si>
  <si>
    <t>05</t>
  </si>
  <si>
    <t>Audiovizuální technika</t>
  </si>
  <si>
    <t>{695c8a3b-d6bc-4e9b-8c65-c50aa7ae29b1}</t>
  </si>
  <si>
    <t>06</t>
  </si>
  <si>
    <t>Učební pomůcky</t>
  </si>
  <si>
    <t>{1b5c186e-bf60-4860-9b7b-c285a2002b9c}</t>
  </si>
  <si>
    <t>07</t>
  </si>
  <si>
    <t>Audiovizuální technika - učebny</t>
  </si>
  <si>
    <t>{5538c682-3d40-4eb7-8abc-01ef033d373e}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</si>
  <si>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</si>
  <si>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</si>
  <si>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</si>
  <si>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</si>
  <si>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</si>
  <si>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</si>
  <si>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</si>
  <si>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</si>
  <si>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</si>
  <si>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</si>
  <si>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</si>
  <si>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</si>
  <si>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</si>
  <si>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</si>
  <si>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</si>
  <si>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</si>
  <si>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</si>
  <si>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</si>
  <si>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</si>
  <si>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</si>
  <si>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</si>
  <si>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</si>
  <si>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</si>
  <si>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</si>
  <si>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</si>
  <si>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</si>
  <si>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</si>
  <si>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</si>
  <si>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</si>
  <si>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</si>
  <si>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</si>
  <si>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</si>
  <si>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</si>
  <si>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</si>
  <si>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</si>
  <si>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</si>
  <si>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010001000</t>
  </si>
  <si>
    <t>…</t>
  </si>
  <si>
    <t>1024</t>
  </si>
  <si>
    <t>-1512432138</t>
  </si>
  <si>
    <t>VRN2</t>
  </si>
  <si>
    <t>Příprava staveniště</t>
  </si>
  <si>
    <t>020001000</t>
  </si>
  <si>
    <t>-1888553000</t>
  </si>
  <si>
    <t>VRN3</t>
  </si>
  <si>
    <t>Zařízení staveniště</t>
  </si>
  <si>
    <t>3</t>
  </si>
  <si>
    <t>030001000</t>
  </si>
  <si>
    <t>363327011</t>
  </si>
  <si>
    <t>VRN4</t>
  </si>
  <si>
    <t>Inženýrská činnost</t>
  </si>
  <si>
    <t>4</t>
  </si>
  <si>
    <t>040001000</t>
  </si>
  <si>
    <t>1377392849</t>
  </si>
  <si>
    <t>VRN6</t>
  </si>
  <si>
    <t>Územní vlivy</t>
  </si>
  <si>
    <t>060001000</t>
  </si>
  <si>
    <t>1843658525</t>
  </si>
  <si>
    <t>VRN7</t>
  </si>
  <si>
    <t>Provozní vlivy</t>
  </si>
  <si>
    <t>6</t>
  </si>
  <si>
    <t>070001000</t>
  </si>
  <si>
    <t>-226107678</t>
  </si>
  <si>
    <t>VRN8</t>
  </si>
  <si>
    <t>Přesun stavebních kapacit</t>
  </si>
  <si>
    <t>7</t>
  </si>
  <si>
    <t>080001000</t>
  </si>
  <si>
    <t>Další náklady na pracovníky</t>
  </si>
  <si>
    <t>-131303378</t>
  </si>
  <si>
    <t>VRN9</t>
  </si>
  <si>
    <t>Ostatní náklady</t>
  </si>
  <si>
    <t>8</t>
  </si>
  <si>
    <t>090001000</t>
  </si>
  <si>
    <t>666859721</t>
  </si>
  <si>
    <t>01 - Architektonické stavební řešení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</si>
  <si>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</si>
  <si>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</si>
  <si>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</si>
  <si>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</si>
  <si>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</si>
  <si>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</si>
  <si>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</si>
  <si>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</si>
  <si>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</si>
  <si>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</si>
  <si>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HSV</t>
  </si>
  <si>
    <t>Práce a dodávky HSV</t>
  </si>
  <si>
    <t>Úpravy povrchů, podlahy a osazování výplní</t>
  </si>
  <si>
    <t>619991011</t>
  </si>
  <si>
    <t>Obalení konstrukcí a prvků fólií přilepenou lepící páskou</t>
  </si>
  <si>
    <t>m2</t>
  </si>
  <si>
    <t>-1926076402</t>
  </si>
  <si>
    <t>619991021</t>
  </si>
  <si>
    <t>Oblepení rámů a keramických soklů lepící páskou</t>
  </si>
  <si>
    <t>m</t>
  </si>
  <si>
    <t>365517157</t>
  </si>
  <si>
    <t>629991011</t>
  </si>
  <si>
    <t>Zakrytí výplní otvorů a svislých ploch fólií přilepenou lepící páskou</t>
  </si>
  <si>
    <t>1257675218</t>
  </si>
  <si>
    <t>631311135</t>
  </si>
  <si>
    <t>Mazanina tl přes 120 do 240 mm z betonu prostého bez zvýšených nároků na prostředí tř. C 20/25</t>
  </si>
  <si>
    <t>m3</t>
  </si>
  <si>
    <t>1222267957</t>
  </si>
  <si>
    <t>VV</t>
  </si>
  <si>
    <t>"vyvýšení u katedry</t>
  </si>
  <si>
    <t>(1,21+3,6+1,44)*(0,5+1,26+0,8)*0,18</t>
  </si>
  <si>
    <t>Součet</t>
  </si>
  <si>
    <t>631351101</t>
  </si>
  <si>
    <t>Zřízení bednění rýh a hran v podlahách</t>
  </si>
  <si>
    <t>1805423562</t>
  </si>
  <si>
    <t>(1,21+3,6+1,44)*0,18</t>
  </si>
  <si>
    <t>631351102</t>
  </si>
  <si>
    <t>Odstranění bednění rýh a hran v podlahách</t>
  </si>
  <si>
    <t>-870478858</t>
  </si>
  <si>
    <t>634112129</t>
  </si>
  <si>
    <t>Obvodová dilatace podlahovým páskem z pěnového PE s fólií mezi stěnou a mazaninou nebo potěrem v 180 mm</t>
  </si>
  <si>
    <t>-86753301</t>
  </si>
  <si>
    <t>(1,21+3,6+1,44)+2*(0,5+1,26+0,8)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</si>
  <si>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</si>
  <si>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</si>
  <si>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</si>
  <si>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</si>
  <si>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-1534287030</t>
  </si>
  <si>
    <t>"lešení 3x půdorysně</t>
  </si>
  <si>
    <t>3*107</t>
  </si>
  <si>
    <t>VZOR</t>
  </si>
  <si>
    <t>Vzorkování investorovi</t>
  </si>
  <si>
    <t>kus</t>
  </si>
  <si>
    <t>1128285892</t>
  </si>
  <si>
    <t>997</t>
  </si>
  <si>
    <t>Přesun sutě</t>
  </si>
  <si>
    <t>10</t>
  </si>
  <si>
    <t>997013212</t>
  </si>
  <si>
    <t>Vnitrostaveništní doprava suti a vybouraných hmot pro budovy v do 9 m ručně</t>
  </si>
  <si>
    <t>t</t>
  </si>
  <si>
    <t>1719754002</t>
  </si>
  <si>
    <t>"odvoz odpad vzníklý výstavbou</t>
  </si>
  <si>
    <t>1,5</t>
  </si>
  <si>
    <t>11</t>
  </si>
  <si>
    <t>997013509</t>
  </si>
  <si>
    <t>Příplatek k odvozu suti a vybouraných hmot na skládku ZKD 1 km přes 1 km</t>
  </si>
  <si>
    <t>-1219583438</t>
  </si>
  <si>
    <t xml:space="preserve"> "odvoz do 20 km</t>
  </si>
  <si>
    <t>1,5*19</t>
  </si>
  <si>
    <t>12</t>
  </si>
  <si>
    <t>997013511</t>
  </si>
  <si>
    <t>Odvoz suti a vybouraných hmot z meziskládky na skládku do 1 km s naložením a se složením</t>
  </si>
  <si>
    <t>-1068427677</t>
  </si>
  <si>
    <t>13</t>
  </si>
  <si>
    <t>997013831</t>
  </si>
  <si>
    <t>Poplatek za uložení na skládce (skládkovné) stavebního odpadu směsného kód odpadu 170 904</t>
  </si>
  <si>
    <t>165839842</t>
  </si>
  <si>
    <t>998</t>
  </si>
  <si>
    <t>Přesun hmot</t>
  </si>
  <si>
    <t>14</t>
  </si>
  <si>
    <t>998011001</t>
  </si>
  <si>
    <t>Přesun hmot pro budovy zděné v do 6 m</t>
  </si>
  <si>
    <t>725577471</t>
  </si>
  <si>
    <t>PSV</t>
  </si>
  <si>
    <t>Práce a dodávky PSV</t>
  </si>
  <si>
    <t>714</t>
  </si>
  <si>
    <t>Akustická a protiotřesová opatření</t>
  </si>
  <si>
    <t>714121013</t>
  </si>
  <si>
    <t>Montáž podstropních panelů s rozšířenou zvukovou pohltivostí zavěšených na skrytý rošt</t>
  </si>
  <si>
    <t>16</t>
  </si>
  <si>
    <t>-744628594</t>
  </si>
  <si>
    <t xml:space="preserve">"učebna </t>
  </si>
  <si>
    <t>12*1,15*3-2*0,56*3</t>
  </si>
  <si>
    <t>M</t>
  </si>
  <si>
    <t>59036035R</t>
  </si>
  <si>
    <t>panel akustický dle PD</t>
  </si>
  <si>
    <t>32</t>
  </si>
  <si>
    <t>1971396286</t>
  </si>
  <si>
    <t>P</t>
  </si>
  <si>
    <t>Poznámka k položce:_x000D_
Volně zavěšený panel, _x000D_
Vynikající akustické _x000D_
vlastnosti, Hrany jsou rovné a _x000D_
natřené, White frost_x000D_
Nejbližší vzorek barvy NCS: S _x000D_
0500-N_x000D_
Odrazivost světla: 85%</t>
  </si>
  <si>
    <t>38,04*1,05 "Přepočtené koeficientem množství</t>
  </si>
  <si>
    <t>17</t>
  </si>
  <si>
    <t>998714201</t>
  </si>
  <si>
    <t>Přesun hmot procentní pro akustická a protiotřesová opatření v objektech v do 6 m</t>
  </si>
  <si>
    <t>%</t>
  </si>
  <si>
    <t>-476684006</t>
  </si>
  <si>
    <t>776</t>
  </si>
  <si>
    <t>Podlahy povlakové</t>
  </si>
  <si>
    <t>18</t>
  </si>
  <si>
    <t>776111311</t>
  </si>
  <si>
    <t>Vysátí podkladu povlakových podlah</t>
  </si>
  <si>
    <t>492890640</t>
  </si>
  <si>
    <t>"podlahy</t>
  </si>
  <si>
    <t>"kancelář</t>
  </si>
  <si>
    <t>3,24*6,895</t>
  </si>
  <si>
    <t>-0,6*1,12</t>
  </si>
  <si>
    <t>(1,44+3,6+1,21)*(5,96+0,48+7,195)</t>
  </si>
  <si>
    <t>19</t>
  </si>
  <si>
    <t>776121321</t>
  </si>
  <si>
    <t>Neředěná penetrace savého podkladu povlakových podlah</t>
  </si>
  <si>
    <t>-329544349</t>
  </si>
  <si>
    <t>20</t>
  </si>
  <si>
    <t>776141122</t>
  </si>
  <si>
    <t>Vyrovnání podkladu povlakových podlah stěrkou pevnosti 30 MPa tl přes 3 do 5 mm</t>
  </si>
  <si>
    <t>2023308410</t>
  </si>
  <si>
    <t>776231111</t>
  </si>
  <si>
    <t>Lepení lamel a čtverců z vinylu standardním lepidlem</t>
  </si>
  <si>
    <t>-1879629801</t>
  </si>
  <si>
    <t>22</t>
  </si>
  <si>
    <t>28411052R</t>
  </si>
  <si>
    <t>podlahová krytina dle PD</t>
  </si>
  <si>
    <t>2129859494</t>
  </si>
  <si>
    <t>106,887*1,1 "Přepočtené koeficientem množství</t>
  </si>
  <si>
    <t>23</t>
  </si>
  <si>
    <t>776411111</t>
  </si>
  <si>
    <t>Montáž obvodových soklíků výšky do 80 mm</t>
  </si>
  <si>
    <t>563336262</t>
  </si>
  <si>
    <t>3,24*6,895*0,8</t>
  </si>
  <si>
    <t>(1,44+3,6+1,21)*(5,96+0,48+7,195)*0,8</t>
  </si>
  <si>
    <t>24</t>
  </si>
  <si>
    <t>28411009R</t>
  </si>
  <si>
    <t>soklové lišty dle PD</t>
  </si>
  <si>
    <t>-1941575482</t>
  </si>
  <si>
    <t>86,047*1,02 "Přepočtené koeficientem množství</t>
  </si>
  <si>
    <t>25</t>
  </si>
  <si>
    <t>776411111R</t>
  </si>
  <si>
    <t>Dodávka a montáž schodišťové hrany u katedry</t>
  </si>
  <si>
    <t>21691140</t>
  </si>
  <si>
    <t>26</t>
  </si>
  <si>
    <t>998776201</t>
  </si>
  <si>
    <t>Přesun hmot procentní pro podlahy povlakové v objektech v do 6 m</t>
  </si>
  <si>
    <t>470508759</t>
  </si>
  <si>
    <t>781</t>
  </si>
  <si>
    <t>Dokončovací práce - obklady</t>
  </si>
  <si>
    <t>27</t>
  </si>
  <si>
    <t>781111011</t>
  </si>
  <si>
    <t>Ometení (oprášení) stěny při přípravě podkladu</t>
  </si>
  <si>
    <t>561912944</t>
  </si>
  <si>
    <t>"obklad v místě umyvadla</t>
  </si>
  <si>
    <t>15,22</t>
  </si>
  <si>
    <t>28</t>
  </si>
  <si>
    <t>781121011</t>
  </si>
  <si>
    <t>Nátěr penetrační na stěnu</t>
  </si>
  <si>
    <t>-551267475</t>
  </si>
  <si>
    <t>29</t>
  </si>
  <si>
    <t>781131112</t>
  </si>
  <si>
    <t>Izolace pod obklad nátěrem nebo stěrkou ve dvou vrstvách</t>
  </si>
  <si>
    <t>2055187273</t>
  </si>
  <si>
    <t>30</t>
  </si>
  <si>
    <t>781474120</t>
  </si>
  <si>
    <t>Montáž obkladů vnitřních keramických hladkých přes 85 do 100 ks/m2 lepených flexibilním lepidlem</t>
  </si>
  <si>
    <t>-966567516</t>
  </si>
  <si>
    <t>31</t>
  </si>
  <si>
    <t>59761627R</t>
  </si>
  <si>
    <t>527316779</t>
  </si>
  <si>
    <t>15,22*1,1 "Přepočtené koeficientem množství</t>
  </si>
  <si>
    <t>781474153R</t>
  </si>
  <si>
    <t>Příplatek dodávku a montáž lišt</t>
  </si>
  <si>
    <t>-758491611</t>
  </si>
  <si>
    <t>33</t>
  </si>
  <si>
    <t>781495115</t>
  </si>
  <si>
    <t>Spárování vnitřních obkladů silikonem</t>
  </si>
  <si>
    <t>-88111002</t>
  </si>
  <si>
    <t>34</t>
  </si>
  <si>
    <t>781495142</t>
  </si>
  <si>
    <t>Průnik obkladem kruhový do DN 90</t>
  </si>
  <si>
    <t>-1074686272</t>
  </si>
  <si>
    <t>35</t>
  </si>
  <si>
    <t>998781201</t>
  </si>
  <si>
    <t>Přesun hmot procentní pro obklady keramické v objektech v do 6 m</t>
  </si>
  <si>
    <t>-1284811066</t>
  </si>
  <si>
    <t>784</t>
  </si>
  <si>
    <t>Dokončovací práce - malby a tapety</t>
  </si>
  <si>
    <t>36</t>
  </si>
  <si>
    <t>784111001</t>
  </si>
  <si>
    <t>Oprášení (ometení ) podkladu v místnostech výšky do 3,80 m</t>
  </si>
  <si>
    <t>1166748443</t>
  </si>
  <si>
    <t>"otlučení stropů (před demontáží PVC) * složitost</t>
  </si>
  <si>
    <t>3,24*6,895*1,15</t>
  </si>
  <si>
    <t>-0,6*1,12*1,15</t>
  </si>
  <si>
    <t>(1,44+3,6+1,21)*(5,96+0,48+7,195)*1,15</t>
  </si>
  <si>
    <t>"odpočet akustických desek</t>
  </si>
  <si>
    <t>-12*1,15*3-2*0,56*3</t>
  </si>
  <si>
    <t>"stěny a ostění oken</t>
  </si>
  <si>
    <t>3*(6,895+2*3,24)</t>
  </si>
  <si>
    <t>"učebna</t>
  </si>
  <si>
    <t>3*(5,96+0,45+7,195+2,65+3,6)</t>
  </si>
  <si>
    <t>37</t>
  </si>
  <si>
    <t>784161211</t>
  </si>
  <si>
    <t>Lokální vyrovnání podkladu sádrovou stěrkou pl přes 0,1 do 0,25 m2 v místnostech v do 3,80 m</t>
  </si>
  <si>
    <t>1749963362</t>
  </si>
  <si>
    <t>38</t>
  </si>
  <si>
    <t>784221111</t>
  </si>
  <si>
    <t>Dvojnásobné bílé malby ze směsí za sucha středně otěruvzdorných v místnostech do 3,80 m</t>
  </si>
  <si>
    <t>-1951726776</t>
  </si>
  <si>
    <t>39</t>
  </si>
  <si>
    <t>784221111R</t>
  </si>
  <si>
    <t>Příplatek za omyvatelný nátěr do v. 1,5m</t>
  </si>
  <si>
    <t>1749097259</t>
  </si>
  <si>
    <t>40</t>
  </si>
  <si>
    <t>784511025</t>
  </si>
  <si>
    <t>Lepení vinylových vzorovaných tapet na stěny v do 3,00 m</t>
  </si>
  <si>
    <t>-1904836273</t>
  </si>
  <si>
    <t>"tapety</t>
  </si>
  <si>
    <t>3*6,895</t>
  </si>
  <si>
    <t>3*(0,45+7,195+2,65+3,6)</t>
  </si>
  <si>
    <t>41</t>
  </si>
  <si>
    <t>62468004R</t>
  </si>
  <si>
    <t>tapety dle PD</t>
  </si>
  <si>
    <t>-2115410351</t>
  </si>
  <si>
    <t>62,37*1,15 "Přepočtené koeficientem množství</t>
  </si>
  <si>
    <t>03 - Elektroinstalace</t>
  </si>
  <si>
    <t xml:space="preserve">D1 - </t>
  </si>
  <si>
    <t>0000000001</t>
  </si>
  <si>
    <t>Drážkování</t>
  </si>
  <si>
    <t>188246153</t>
  </si>
  <si>
    <t>0000000001.1</t>
  </si>
  <si>
    <t>Krabice (KP, KO, KR, KT)</t>
  </si>
  <si>
    <t>ks</t>
  </si>
  <si>
    <t>-319057720</t>
  </si>
  <si>
    <t>0000000001.2</t>
  </si>
  <si>
    <t>Provrtání do vel. 40</t>
  </si>
  <si>
    <t>-1442167160</t>
  </si>
  <si>
    <t>0000000001.3</t>
  </si>
  <si>
    <t>Rozvaděč</t>
  </si>
  <si>
    <t>-1513698255</t>
  </si>
  <si>
    <t>D1</t>
  </si>
  <si>
    <t>210010003</t>
  </si>
  <si>
    <t>trubka plastová ohebná instalační průměr 23mm (PO)</t>
  </si>
  <si>
    <t>82173131</t>
  </si>
  <si>
    <t>210010301</t>
  </si>
  <si>
    <t>krabice přístrojová (1901, KU 68/1, KP 67, KP 68; KZ 3) bez zapojení</t>
  </si>
  <si>
    <t>-1305911431</t>
  </si>
  <si>
    <t>210010311</t>
  </si>
  <si>
    <t>krabice odbočná s víčkem (1902, KO 68, KU 68) kruhová bez zapojení</t>
  </si>
  <si>
    <t>-1812165203</t>
  </si>
  <si>
    <t>210010321</t>
  </si>
  <si>
    <t>krabice odbočná s víčkem a svork. (1903, KR 68) kruhová vč. zapojení</t>
  </si>
  <si>
    <t>-125448842</t>
  </si>
  <si>
    <t>210020302</t>
  </si>
  <si>
    <t>kabelový žlab bez víka vč. podpěrek</t>
  </si>
  <si>
    <t>960672431</t>
  </si>
  <si>
    <t>210100001</t>
  </si>
  <si>
    <t>ukončení vodiče v rozvaděči vč. zapojení a koncovky do 2.5mm2</t>
  </si>
  <si>
    <t>-1711304901</t>
  </si>
  <si>
    <t>210110001</t>
  </si>
  <si>
    <t>spínač nástěnný prostředí obyčejné 1-pólový řazení 1</t>
  </si>
  <si>
    <t>-1735292818</t>
  </si>
  <si>
    <t>210110004</t>
  </si>
  <si>
    <t>střídavý přepínač nástěnný prostředí obyčejné řazení 6</t>
  </si>
  <si>
    <t>361572440</t>
  </si>
  <si>
    <t>210110042</t>
  </si>
  <si>
    <t>spínač zapuštěný 2-pólový řazení 2</t>
  </si>
  <si>
    <t>641921075</t>
  </si>
  <si>
    <t>210111021</t>
  </si>
  <si>
    <t>zásuvka v krabici prostředí obyčejné 10/16A 250V 2P+Z</t>
  </si>
  <si>
    <t>16554398</t>
  </si>
  <si>
    <t>210190001</t>
  </si>
  <si>
    <t>montáž oceloplech. rozvodnic do 20kg</t>
  </si>
  <si>
    <t>-957643149</t>
  </si>
  <si>
    <t>210200027</t>
  </si>
  <si>
    <t>montáž LED pásku</t>
  </si>
  <si>
    <t>1443714151</t>
  </si>
  <si>
    <t>210200027.1</t>
  </si>
  <si>
    <t>montáž svítidla</t>
  </si>
  <si>
    <t>-1133532219</t>
  </si>
  <si>
    <t>210800101</t>
  </si>
  <si>
    <t>CYKY 2Ax2.5mm2 (CYKY 2O2.5) 750V (PO)</t>
  </si>
  <si>
    <t>-229834050</t>
  </si>
  <si>
    <t>210800105</t>
  </si>
  <si>
    <t>CYKY 3Bx1.5mm2 (CYKY 3J1.5) 750V (PO)</t>
  </si>
  <si>
    <t>-641256659</t>
  </si>
  <si>
    <t>210800106</t>
  </si>
  <si>
    <t>CYKY 3Cx2.5mm2 (CYKY 3J2.5) 750V (PO)</t>
  </si>
  <si>
    <t>-1726764709</t>
  </si>
  <si>
    <t>210800115</t>
  </si>
  <si>
    <t>CYKY 5Cx1.5mm2 (CYKY 5J1.5) 750V (PO)</t>
  </si>
  <si>
    <t>-1284748841</t>
  </si>
  <si>
    <t>210800525</t>
  </si>
  <si>
    <t>CY 2.5mm2 (H07V-U) zelenožlutý (VU)</t>
  </si>
  <si>
    <t>-196309788</t>
  </si>
  <si>
    <t>210800526</t>
  </si>
  <si>
    <t>CY 4mm2 (H07V-U) zelenožlutý (VU)</t>
  </si>
  <si>
    <t>910522882</t>
  </si>
  <si>
    <t>211010002</t>
  </si>
  <si>
    <t>osazení hmoždinky/příchytky do cihlového zdiva HM 8</t>
  </si>
  <si>
    <t>895306469</t>
  </si>
  <si>
    <t>220280511.1</t>
  </si>
  <si>
    <t>vodič UTP Cat.6</t>
  </si>
  <si>
    <t>-1079282162</t>
  </si>
  <si>
    <t>220730001</t>
  </si>
  <si>
    <t>datová zásuvka RJ 45</t>
  </si>
  <si>
    <t>-1978651631</t>
  </si>
  <si>
    <t>320410002</t>
  </si>
  <si>
    <t>Celk.prohl.el.zař.a vyhot.zpr.do 550.tis.mont.pr.</t>
  </si>
  <si>
    <t>objem</t>
  </si>
  <si>
    <t>-164234709</t>
  </si>
  <si>
    <t>320410018</t>
  </si>
  <si>
    <t>Doprava materiálu</t>
  </si>
  <si>
    <t>-2145327732</t>
  </si>
  <si>
    <t>320410018.1</t>
  </si>
  <si>
    <t>Hrubý úklid - 2 hodiny</t>
  </si>
  <si>
    <t>-1751550761</t>
  </si>
  <si>
    <t>320410018.2</t>
  </si>
  <si>
    <t>Recyklační poplatky</t>
  </si>
  <si>
    <t>159766387</t>
  </si>
  <si>
    <t>000002</t>
  </si>
  <si>
    <t>LED pásek 4000K ; 12 V</t>
  </si>
  <si>
    <t>-888967845</t>
  </si>
  <si>
    <t>000002.1</t>
  </si>
  <si>
    <t>LED svítidlo osvětlení kabinet</t>
  </si>
  <si>
    <t>306429076</t>
  </si>
  <si>
    <t>000002.2</t>
  </si>
  <si>
    <t>LED svítidlo osvětlení učebna</t>
  </si>
  <si>
    <t>637656000</t>
  </si>
  <si>
    <t>000002.3</t>
  </si>
  <si>
    <t>nouzové svítidlo</t>
  </si>
  <si>
    <t>1070773798</t>
  </si>
  <si>
    <t>000002.4</t>
  </si>
  <si>
    <t>Rozvaděč RU vč. vybavení</t>
  </si>
  <si>
    <t>261702230</t>
  </si>
  <si>
    <t>000002.5</t>
  </si>
  <si>
    <t>switch 2x24porth</t>
  </si>
  <si>
    <t>-1097233996</t>
  </si>
  <si>
    <t>000002.6</t>
  </si>
  <si>
    <t>WiFi router</t>
  </si>
  <si>
    <t>570726190</t>
  </si>
  <si>
    <t>000002.7</t>
  </si>
  <si>
    <t>zásuvka na 24 V ; stejnosměrný proud +-</t>
  </si>
  <si>
    <t>184389425</t>
  </si>
  <si>
    <t>000002.8</t>
  </si>
  <si>
    <t>zdroj 24 V</t>
  </si>
  <si>
    <t>-603101281</t>
  </si>
  <si>
    <t>00202</t>
  </si>
  <si>
    <t>trubka ohebná instal. PVC 2323 průměr 23</t>
  </si>
  <si>
    <t>-625921910</t>
  </si>
  <si>
    <t>00302</t>
  </si>
  <si>
    <t>krabice KO 68</t>
  </si>
  <si>
    <t>384560949</t>
  </si>
  <si>
    <t>42</t>
  </si>
  <si>
    <t>00303</t>
  </si>
  <si>
    <t>krabice KR 68</t>
  </si>
  <si>
    <t>-623077768</t>
  </si>
  <si>
    <t>43</t>
  </si>
  <si>
    <t>00313</t>
  </si>
  <si>
    <t>krabice KU 68/1</t>
  </si>
  <si>
    <t>941383914</t>
  </si>
  <si>
    <t>44</t>
  </si>
  <si>
    <t>00401</t>
  </si>
  <si>
    <t>kabel.žlab  50x60x0,8 mm</t>
  </si>
  <si>
    <t>-1025710284</t>
  </si>
  <si>
    <t>45</t>
  </si>
  <si>
    <t>00415</t>
  </si>
  <si>
    <t>nosník žlabu</t>
  </si>
  <si>
    <t>-246861049</t>
  </si>
  <si>
    <t>46</t>
  </si>
  <si>
    <t>00700</t>
  </si>
  <si>
    <t>spínač kolébkový č. 1</t>
  </si>
  <si>
    <t>503726392</t>
  </si>
  <si>
    <t>47</t>
  </si>
  <si>
    <t>00703</t>
  </si>
  <si>
    <t>spínač kolébkový č. 6</t>
  </si>
  <si>
    <t>-1831251364</t>
  </si>
  <si>
    <t>48</t>
  </si>
  <si>
    <t>00775</t>
  </si>
  <si>
    <t>zásuvka v krabici prost.obyč.10/16A 250V 2P+Z</t>
  </si>
  <si>
    <t>1866288951</t>
  </si>
  <si>
    <t>49</t>
  </si>
  <si>
    <t>00775.1</t>
  </si>
  <si>
    <t>zásuvka v krabici prost.obyč.10/16A 250V 2P+Z vč. USB</t>
  </si>
  <si>
    <t>-1637054762</t>
  </si>
  <si>
    <t>50</t>
  </si>
  <si>
    <t>00821</t>
  </si>
  <si>
    <t>spínač tlačítkový, červená/zelená</t>
  </si>
  <si>
    <t>-1758833208</t>
  </si>
  <si>
    <t>51</t>
  </si>
  <si>
    <t>02900</t>
  </si>
  <si>
    <t>CYKY 2Ax2,5mm2 (CYKY 2O2.5)</t>
  </si>
  <si>
    <t>1082378289</t>
  </si>
  <si>
    <t>52</t>
  </si>
  <si>
    <t>02960</t>
  </si>
  <si>
    <t>CYKY 5Cx1.5mm2 (CYKY 5J1.5)</t>
  </si>
  <si>
    <t>-1533106345</t>
  </si>
  <si>
    <t>53</t>
  </si>
  <si>
    <t>05151</t>
  </si>
  <si>
    <t>hmoždinka HM8</t>
  </si>
  <si>
    <t>456180063</t>
  </si>
  <si>
    <t>54</t>
  </si>
  <si>
    <t>10052</t>
  </si>
  <si>
    <t>vodič UTP Cat.6a</t>
  </si>
  <si>
    <t>1949517836</t>
  </si>
  <si>
    <t>55</t>
  </si>
  <si>
    <t>11000</t>
  </si>
  <si>
    <t>-1711983019</t>
  </si>
  <si>
    <t>56</t>
  </si>
  <si>
    <t>33726</t>
  </si>
  <si>
    <t>CY  2.5mm2 (H07V-U) zelenožlutý</t>
  </si>
  <si>
    <t>1364789075</t>
  </si>
  <si>
    <t>57</t>
  </si>
  <si>
    <t>33736</t>
  </si>
  <si>
    <t>CY  4mm2 (H07V-U) zelenožlutý</t>
  </si>
  <si>
    <t>646682425</t>
  </si>
  <si>
    <t>58</t>
  </si>
  <si>
    <t>33912</t>
  </si>
  <si>
    <t>CYKY 3Ax1.5mm2 (CYKY 3O1.5)</t>
  </si>
  <si>
    <t>-2022140157</t>
  </si>
  <si>
    <t>59</t>
  </si>
  <si>
    <t>33912.1</t>
  </si>
  <si>
    <t>CYKY 3Bx1.5mm2 (CYKY 3J1.5)</t>
  </si>
  <si>
    <t>-63418451</t>
  </si>
  <si>
    <t>60</t>
  </si>
  <si>
    <t>33918</t>
  </si>
  <si>
    <t>CYKY 3Cx2.5mm2 (CYKY 3J2.5)</t>
  </si>
  <si>
    <t>-1050851308</t>
  </si>
  <si>
    <t>61</t>
  </si>
  <si>
    <t>Prořez 5,00%</t>
  </si>
  <si>
    <t>24573793</t>
  </si>
  <si>
    <t>62</t>
  </si>
  <si>
    <t>Podíl přidružených výkonů 4,80% z C21M a navázaného materiálu</t>
  </si>
  <si>
    <t>812132908</t>
  </si>
  <si>
    <t>63</t>
  </si>
  <si>
    <t>Podružný materiál 5,00%</t>
  </si>
  <si>
    <t>-672609135</t>
  </si>
  <si>
    <t>64</t>
  </si>
  <si>
    <t>GZS 2,50% z C21M a navázaného materiálu</t>
  </si>
  <si>
    <t>-818784169</t>
  </si>
  <si>
    <t>04 - Zdravotechnika</t>
  </si>
  <si>
    <t>721 - Vnitřní kanalizace</t>
  </si>
  <si>
    <t>722 - Vnitřní vodovod</t>
  </si>
  <si>
    <t>723 - Vnitřní plynovod</t>
  </si>
  <si>
    <t>725 - Zařizovací předměty</t>
  </si>
  <si>
    <t>783 - Nátěry</t>
  </si>
  <si>
    <t>799 - Ostatní</t>
  </si>
  <si>
    <t>721</t>
  </si>
  <si>
    <t>Vnitřní kanalizace</t>
  </si>
  <si>
    <t>721160913R00</t>
  </si>
  <si>
    <t>Oprava - propojení dosavadního potrubí DN 70</t>
  </si>
  <si>
    <t>-2113543764</t>
  </si>
  <si>
    <t>721176103R00</t>
  </si>
  <si>
    <t>Potrubí HT připojovací D 50 x 1,8 mm</t>
  </si>
  <si>
    <t>2032304518</t>
  </si>
  <si>
    <t>721176104R00</t>
  </si>
  <si>
    <t>Potrubí HT připojovací D 75 x 1,9 mm</t>
  </si>
  <si>
    <t>-1211529600</t>
  </si>
  <si>
    <t>721194105R00</t>
  </si>
  <si>
    <t>Vyvedení odpadních výpustek D 50 x 1,8</t>
  </si>
  <si>
    <t>1270712383</t>
  </si>
  <si>
    <t>721290111R00</t>
  </si>
  <si>
    <t>Zkouška těsnosti kanalizace vodou DN 125</t>
  </si>
  <si>
    <t>-1267549131</t>
  </si>
  <si>
    <t>998721101R00</t>
  </si>
  <si>
    <t>Přesun hmot pro vnitřní kanalizaci, výšky do 6 m</t>
  </si>
  <si>
    <t>1227958326</t>
  </si>
  <si>
    <t>722</t>
  </si>
  <si>
    <t>Vnitřní vodovod</t>
  </si>
  <si>
    <t>722170911R00</t>
  </si>
  <si>
    <t>Oprava potrubí z PE trubek,vsazení odbočky D 32</t>
  </si>
  <si>
    <t>480697398</t>
  </si>
  <si>
    <t>722172611R00</t>
  </si>
  <si>
    <t>Potrubí z PPR studená, D 20x2,8 mm</t>
  </si>
  <si>
    <t>304769433</t>
  </si>
  <si>
    <t>722172612R00</t>
  </si>
  <si>
    <t>Potrubí z PPR studená, D 25x3,5 mm</t>
  </si>
  <si>
    <t>-1558603768</t>
  </si>
  <si>
    <t>722179191R00</t>
  </si>
  <si>
    <t>Příplatek za malý rozsah do 20 m rozvodu</t>
  </si>
  <si>
    <t>soubor</t>
  </si>
  <si>
    <t>-1104481769</t>
  </si>
  <si>
    <t>722181212RT7</t>
  </si>
  <si>
    <t>Izolace návleková  tl. stěny 9 mm vnitřní průměr 22 mm</t>
  </si>
  <si>
    <t>62740095</t>
  </si>
  <si>
    <t>722181212RT8</t>
  </si>
  <si>
    <t>Izolace návleková  tl. stěny 9 mm vnitřní průměr 25 mm</t>
  </si>
  <si>
    <t>-715029124</t>
  </si>
  <si>
    <t>722190401R00</t>
  </si>
  <si>
    <t>Vyvedení a upevnění výpustek DN 15</t>
  </si>
  <si>
    <t>-383595046</t>
  </si>
  <si>
    <t>722280106R00</t>
  </si>
  <si>
    <t>Tlaková zkouška vodovodního potrubí DN 32</t>
  </si>
  <si>
    <t>1525214916</t>
  </si>
  <si>
    <t>722290234R00</t>
  </si>
  <si>
    <t>Proplach a dezinfekce vodovod.potrubí DN 80</t>
  </si>
  <si>
    <t>883058820</t>
  </si>
  <si>
    <t>998722101R00</t>
  </si>
  <si>
    <t>Přesun hmot pro vnitřní vodovod, výšky do 6 m</t>
  </si>
  <si>
    <t>-1098723225</t>
  </si>
  <si>
    <t>723</t>
  </si>
  <si>
    <t>Vnitřní plynovod</t>
  </si>
  <si>
    <t>723000001T00</t>
  </si>
  <si>
    <t>Revize plynového zařízení</t>
  </si>
  <si>
    <t>-1863574542</t>
  </si>
  <si>
    <t>723110302R00</t>
  </si>
  <si>
    <t>Potrubí ocel.závitové v laboratorních stolech DN15</t>
  </si>
  <si>
    <t>-1251810426</t>
  </si>
  <si>
    <t>723120203R00</t>
  </si>
  <si>
    <t>Potrubí ocelové závitové černé svařované DN 20</t>
  </si>
  <si>
    <t>-1186038815</t>
  </si>
  <si>
    <t>723190251R00</t>
  </si>
  <si>
    <t>Vyvedení a upevnění plynovodních výpustek DN 15</t>
  </si>
  <si>
    <t>-209644270</t>
  </si>
  <si>
    <t>723190907R00</t>
  </si>
  <si>
    <t>Odvzdušnění a napuštění plynového potrubí</t>
  </si>
  <si>
    <t>1533261990</t>
  </si>
  <si>
    <t>723190909R00</t>
  </si>
  <si>
    <t>Zkouška tlaková  plynového potrubí</t>
  </si>
  <si>
    <t>2137470826</t>
  </si>
  <si>
    <t>723190912R00</t>
  </si>
  <si>
    <t>Navaření odbočky na plynové potrubí DN 15</t>
  </si>
  <si>
    <t>658433926</t>
  </si>
  <si>
    <t>723190914R00</t>
  </si>
  <si>
    <t>Navaření odbočky na plynové potrubí DN 25</t>
  </si>
  <si>
    <t>1210886687</t>
  </si>
  <si>
    <t>723191113R00</t>
  </si>
  <si>
    <t>Hadice pro spotřeb. GAS DN 15,dl. 1,5 m</t>
  </si>
  <si>
    <t>301039544</t>
  </si>
  <si>
    <t>723235213R00</t>
  </si>
  <si>
    <t>Kohout kulový, vnitř.-vnitř.z. plyn  DN 15</t>
  </si>
  <si>
    <t>516938432</t>
  </si>
  <si>
    <t>723235214R00</t>
  </si>
  <si>
    <t>Kohout kulový, vnitř.-vnitř.z. plyn DN 20</t>
  </si>
  <si>
    <t>-1118819503</t>
  </si>
  <si>
    <t>998723101R00</t>
  </si>
  <si>
    <t>Přesun hmot pro vnitřní plynovod, výšky do 6 m</t>
  </si>
  <si>
    <t>1642990682</t>
  </si>
  <si>
    <t>R. 01</t>
  </si>
  <si>
    <t>Dodávka a montáž kahanu např. Bunsenova kahanu</t>
  </si>
  <si>
    <t>1341259946</t>
  </si>
  <si>
    <t>725</t>
  </si>
  <si>
    <t>Zařizovací předměty</t>
  </si>
  <si>
    <t>725219401R00</t>
  </si>
  <si>
    <t>Montáž umyvadel na šrouby do zdiva</t>
  </si>
  <si>
    <t>1913006753</t>
  </si>
  <si>
    <t>725319101R00</t>
  </si>
  <si>
    <t>Montáž dřezů jednoduchých</t>
  </si>
  <si>
    <t>-1215106103</t>
  </si>
  <si>
    <t>725814106R00</t>
  </si>
  <si>
    <t>Ventil rohový s filtrem  DN 15 x DN 15</t>
  </si>
  <si>
    <t>-2002429024</t>
  </si>
  <si>
    <t>725829301R00</t>
  </si>
  <si>
    <t>Montáž baterie umyv.a dřezové stojánkové</t>
  </si>
  <si>
    <t>-1250900250</t>
  </si>
  <si>
    <t>725849205R00</t>
  </si>
  <si>
    <t>Montáž baterie umyvadlové podomítkové včetně dopojení na stávající rozvody</t>
  </si>
  <si>
    <t>-1903194816</t>
  </si>
  <si>
    <t>725860216RT1</t>
  </si>
  <si>
    <t>Připojovací souprava HL134.1C, 5/4 " k sifonům HL134.0, pochromovaná mosaz</t>
  </si>
  <si>
    <t>1211984156</t>
  </si>
  <si>
    <t>725869101R00</t>
  </si>
  <si>
    <t>Montáž uzávěrek zápach.umyvadlových včetně  napojení na stávající odpad</t>
  </si>
  <si>
    <t>415359058</t>
  </si>
  <si>
    <t>R. 13</t>
  </si>
  <si>
    <t>150256629</t>
  </si>
  <si>
    <t>R. 16</t>
  </si>
  <si>
    <t>-365869629</t>
  </si>
  <si>
    <t>R.10</t>
  </si>
  <si>
    <t>1280562341</t>
  </si>
  <si>
    <t>R.11</t>
  </si>
  <si>
    <t>1217398000</t>
  </si>
  <si>
    <t>R.12</t>
  </si>
  <si>
    <t>Výpusť umyvadlová CLICK/CLACK 5/4</t>
  </si>
  <si>
    <t>-581893086</t>
  </si>
  <si>
    <t>R.14</t>
  </si>
  <si>
    <t>-2075653870</t>
  </si>
  <si>
    <t>R.15</t>
  </si>
  <si>
    <t>-1116557976</t>
  </si>
  <si>
    <t>R.16</t>
  </si>
  <si>
    <t>154622753</t>
  </si>
  <si>
    <t>783</t>
  </si>
  <si>
    <t>Nátěry</t>
  </si>
  <si>
    <t>783421310R00</t>
  </si>
  <si>
    <t>Nátěr syntetický armatur do DN 100 mm 2x +1x email</t>
  </si>
  <si>
    <t>1735634010</t>
  </si>
  <si>
    <t>783424340R00</t>
  </si>
  <si>
    <t>Nátěr syntet. potrubí do DN 50 mm  Z+2x +1x email</t>
  </si>
  <si>
    <t>1918974342</t>
  </si>
  <si>
    <t>799</t>
  </si>
  <si>
    <t>Ostatní</t>
  </si>
  <si>
    <t>R. 30</t>
  </si>
  <si>
    <t>Koordinace s ostatními profesi</t>
  </si>
  <si>
    <t>hod</t>
  </si>
  <si>
    <t>-1433290768</t>
  </si>
  <si>
    <t>R. 31</t>
  </si>
  <si>
    <t>Příplatek za vedení potrubí v kanálku</t>
  </si>
  <si>
    <t>1073650493</t>
  </si>
  <si>
    <t xml:space="preserve">sifon umyvadlový </t>
  </si>
  <si>
    <t xml:space="preserve">Dřez do žákovských lavic granitový </t>
  </si>
  <si>
    <t>Podomítková nástěnná baterie pod omítku černý mat</t>
  </si>
  <si>
    <t>Umyvadlo na desku š.500 x hl.400 x v.110 mm, černá mat bez přepadu</t>
  </si>
  <si>
    <t>dřez do učitelského stolu 465 x 510 mm, hloubka dřezu: 190 mm</t>
  </si>
  <si>
    <t xml:space="preserve">baterie k dřezu do učitelského stolu černá matná </t>
  </si>
  <si>
    <t xml:space="preserve">baterie k dřezu do žákovských lavic </t>
  </si>
  <si>
    <t>obklad keramický hladký přes 85 do 100ks/m2</t>
  </si>
  <si>
    <t>KRYCÍ LIST SOUPISU PRACÍ aktualizace 08. 08. 2023</t>
  </si>
  <si>
    <t>KRYCÍ LIST SOUPISU PRACÍ aktualizace 08. 08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</si>
</sst>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0" xfId="0" applyAlignment="1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opLeftCell="A7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1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9"/>
      <c r="BE5" s="198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02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9"/>
      <c r="BE6" s="199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9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9"/>
      <c r="BS8" s="16" t="s">
        <v>6</v>
      </c>
    </row>
    <row r="9" spans="1:74" ht="14.45" customHeight="1">
      <c r="B9" s="19"/>
      <c r="AR9" s="19"/>
      <c r="BE9" s="199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99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199"/>
      <c r="BS11" s="16" t="s">
        <v>6</v>
      </c>
    </row>
    <row r="12" spans="1:74" ht="6.95" customHeight="1">
      <c r="B12" s="19"/>
      <c r="AR12" s="19"/>
      <c r="BE12" s="199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199"/>
      <c r="BS13" s="16" t="s">
        <v>6</v>
      </c>
    </row>
    <row r="14" spans="1:74" ht="12.75">
      <c r="B14" s="19"/>
      <c r="E14" s="203" t="s">
        <v>28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6" t="s">
        <v>26</v>
      </c>
      <c r="AN14" s="28" t="s">
        <v>28</v>
      </c>
      <c r="AR14" s="19"/>
      <c r="BE14" s="199"/>
      <c r="BS14" s="16" t="s">
        <v>6</v>
      </c>
    </row>
    <row r="15" spans="1:74" ht="6.95" customHeight="1">
      <c r="B15" s="19"/>
      <c r="AR15" s="19"/>
      <c r="BE15" s="199"/>
      <c r="BS15" s="16" t="s">
        <v>4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199"/>
      <c r="BS16" s="16" t="s">
        <v>4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199"/>
      <c r="BS17" s="16" t="s">
        <v>30</v>
      </c>
    </row>
    <row r="18" spans="2:71" ht="6.95" customHeight="1">
      <c r="B18" s="19"/>
      <c r="AR18" s="19"/>
      <c r="BE18" s="199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199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199"/>
      <c r="BS20" s="16" t="s">
        <v>30</v>
      </c>
    </row>
    <row r="21" spans="2:71" ht="6.95" customHeight="1">
      <c r="B21" s="19"/>
      <c r="AR21" s="19"/>
      <c r="BE21" s="199"/>
    </row>
    <row r="22" spans="2:71" ht="12" customHeight="1">
      <c r="B22" s="19"/>
      <c r="D22" s="26" t="s">
        <v>32</v>
      </c>
      <c r="AR22" s="19"/>
      <c r="BE22" s="199"/>
    </row>
    <row r="23" spans="2:71" ht="16.5" customHeight="1">
      <c r="B23" s="19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9"/>
      <c r="BE23" s="199"/>
    </row>
    <row r="24" spans="2:71" ht="6.95" customHeight="1">
      <c r="B24" s="19"/>
      <c r="AR24" s="19"/>
      <c r="BE24" s="19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9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6" t="e">
        <f>ROUND(AG94,2)</f>
        <v>#REF!</v>
      </c>
      <c r="AL26" s="207"/>
      <c r="AM26" s="207"/>
      <c r="AN26" s="207"/>
      <c r="AO26" s="207"/>
      <c r="AR26" s="31"/>
      <c r="BE26" s="199"/>
    </row>
    <row r="27" spans="2:71" s="1" customFormat="1" ht="6.95" customHeight="1">
      <c r="B27" s="31"/>
      <c r="AR27" s="31"/>
      <c r="BE27" s="199"/>
    </row>
    <row r="28" spans="2:71" s="1" customFormat="1" ht="12.75">
      <c r="B28" s="31"/>
      <c r="L28" s="208" t="s">
        <v>34</v>
      </c>
      <c r="M28" s="208"/>
      <c r="N28" s="208"/>
      <c r="O28" s="208"/>
      <c r="P28" s="208"/>
      <c r="W28" s="208" t="s">
        <v>35</v>
      </c>
      <c r="X28" s="208"/>
      <c r="Y28" s="208"/>
      <c r="Z28" s="208"/>
      <c r="AA28" s="208"/>
      <c r="AB28" s="208"/>
      <c r="AC28" s="208"/>
      <c r="AD28" s="208"/>
      <c r="AE28" s="208"/>
      <c r="AK28" s="208" t="s">
        <v>36</v>
      </c>
      <c r="AL28" s="208"/>
      <c r="AM28" s="208"/>
      <c r="AN28" s="208"/>
      <c r="AO28" s="208"/>
      <c r="AR28" s="31"/>
      <c r="BE28" s="199"/>
    </row>
    <row r="29" spans="2:71" s="2" customFormat="1" ht="14.45" customHeight="1">
      <c r="B29" s="35"/>
      <c r="D29" s="26" t="s">
        <v>37</v>
      </c>
      <c r="F29" s="26" t="s">
        <v>38</v>
      </c>
      <c r="L29" s="193">
        <v>0.21</v>
      </c>
      <c r="M29" s="192"/>
      <c r="N29" s="192"/>
      <c r="O29" s="192"/>
      <c r="P29" s="192"/>
      <c r="W29" s="191" t="e">
        <f>ROUND(AZ94, 2)</f>
        <v>#REF!</v>
      </c>
      <c r="X29" s="192"/>
      <c r="Y29" s="192"/>
      <c r="Z29" s="192"/>
      <c r="AA29" s="192"/>
      <c r="AB29" s="192"/>
      <c r="AC29" s="192"/>
      <c r="AD29" s="192"/>
      <c r="AE29" s="192"/>
      <c r="AK29" s="191" t="e">
        <f>ROUND(AV94, 2)</f>
        <v>#REF!</v>
      </c>
      <c r="AL29" s="192"/>
      <c r="AM29" s="192"/>
      <c r="AN29" s="192"/>
      <c r="AO29" s="192"/>
      <c r="AR29" s="35"/>
      <c r="BE29" s="200"/>
    </row>
    <row r="30" spans="2:71" s="2" customFormat="1" ht="14.45" customHeight="1">
      <c r="B30" s="35"/>
      <c r="F30" s="26" t="s">
        <v>39</v>
      </c>
      <c r="L30" s="193">
        <v>0.15</v>
      </c>
      <c r="M30" s="192"/>
      <c r="N30" s="192"/>
      <c r="O30" s="192"/>
      <c r="P30" s="192"/>
      <c r="W30" s="191" t="e">
        <f>ROUND(BA94, 2)</f>
        <v>#REF!</v>
      </c>
      <c r="X30" s="192"/>
      <c r="Y30" s="192"/>
      <c r="Z30" s="192"/>
      <c r="AA30" s="192"/>
      <c r="AB30" s="192"/>
      <c r="AC30" s="192"/>
      <c r="AD30" s="192"/>
      <c r="AE30" s="192"/>
      <c r="AK30" s="191" t="e">
        <f>ROUND(AW94, 2)</f>
        <v>#REF!</v>
      </c>
      <c r="AL30" s="192"/>
      <c r="AM30" s="192"/>
      <c r="AN30" s="192"/>
      <c r="AO30" s="192"/>
      <c r="AR30" s="35"/>
      <c r="BE30" s="200"/>
    </row>
    <row r="31" spans="2:71" s="2" customFormat="1" ht="14.45" hidden="1" customHeight="1">
      <c r="B31" s="35"/>
      <c r="F31" s="26" t="s">
        <v>40</v>
      </c>
      <c r="L31" s="193">
        <v>0.21</v>
      </c>
      <c r="M31" s="192"/>
      <c r="N31" s="192"/>
      <c r="O31" s="192"/>
      <c r="P31" s="192"/>
      <c r="W31" s="191" t="e">
        <f>ROUND(BB94, 2)</f>
        <v>#REF!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5"/>
      <c r="BE31" s="200"/>
    </row>
    <row r="32" spans="2:71" s="2" customFormat="1" ht="14.45" hidden="1" customHeight="1">
      <c r="B32" s="35"/>
      <c r="F32" s="26" t="s">
        <v>41</v>
      </c>
      <c r="L32" s="193">
        <v>0.15</v>
      </c>
      <c r="M32" s="192"/>
      <c r="N32" s="192"/>
      <c r="O32" s="192"/>
      <c r="P32" s="192"/>
      <c r="W32" s="191" t="e">
        <f>ROUND(BC94, 2)</f>
        <v>#REF!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5"/>
      <c r="BE32" s="200"/>
    </row>
    <row r="33" spans="2:57" s="2" customFormat="1" ht="14.45" hidden="1" customHeight="1">
      <c r="B33" s="35"/>
      <c r="F33" s="26" t="s">
        <v>42</v>
      </c>
      <c r="L33" s="193">
        <v>0</v>
      </c>
      <c r="M33" s="192"/>
      <c r="N33" s="192"/>
      <c r="O33" s="192"/>
      <c r="P33" s="192"/>
      <c r="W33" s="191" t="e">
        <f>ROUND(BD94, 2)</f>
        <v>#REF!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5"/>
      <c r="BE33" s="200"/>
    </row>
    <row r="34" spans="2:57" s="1" customFormat="1" ht="6.95" customHeight="1">
      <c r="B34" s="31"/>
      <c r="AR34" s="31"/>
      <c r="BE34" s="199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97" t="s">
        <v>45</v>
      </c>
      <c r="Y35" s="195"/>
      <c r="Z35" s="195"/>
      <c r="AA35" s="195"/>
      <c r="AB35" s="195"/>
      <c r="AC35" s="38"/>
      <c r="AD35" s="38"/>
      <c r="AE35" s="38"/>
      <c r="AF35" s="38"/>
      <c r="AG35" s="38"/>
      <c r="AH35" s="38"/>
      <c r="AI35" s="38"/>
      <c r="AJ35" s="38"/>
      <c r="AK35" s="194" t="e">
        <f>SUM(AK26:AK33)</f>
        <v>#REF!</v>
      </c>
      <c r="AL35" s="195"/>
      <c r="AM35" s="195"/>
      <c r="AN35" s="195"/>
      <c r="AO35" s="196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0358(2)</v>
      </c>
      <c r="AR84" s="47"/>
    </row>
    <row r="85" spans="1:91" s="4" customFormat="1" ht="36.950000000000003" customHeight="1">
      <c r="B85" s="48"/>
      <c r="C85" s="49" t="s">
        <v>16</v>
      </c>
      <c r="L85" s="211" t="str">
        <f>K6</f>
        <v>Modernizace učebny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13" t="str">
        <f>IF(AN8= "","",AN8)</f>
        <v>3. 8. 2022</v>
      </c>
      <c r="AN87" s="213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214" t="str">
        <f>IF(E17="","",E17)</f>
        <v xml:space="preserve"> </v>
      </c>
      <c r="AN89" s="215"/>
      <c r="AO89" s="215"/>
      <c r="AP89" s="215"/>
      <c r="AR89" s="31"/>
      <c r="AS89" s="219" t="s">
        <v>53</v>
      </c>
      <c r="AT89" s="22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214" t="str">
        <f>IF(E20="","",E20)</f>
        <v xml:space="preserve"> </v>
      </c>
      <c r="AN90" s="215"/>
      <c r="AO90" s="215"/>
      <c r="AP90" s="215"/>
      <c r="AR90" s="31"/>
      <c r="AS90" s="221"/>
      <c r="AT90" s="222"/>
      <c r="BD90" s="55"/>
    </row>
    <row r="91" spans="1:91" s="1" customFormat="1" ht="10.9" customHeight="1">
      <c r="B91" s="31"/>
      <c r="AR91" s="31"/>
      <c r="AS91" s="221"/>
      <c r="AT91" s="222"/>
      <c r="BD91" s="55"/>
    </row>
    <row r="92" spans="1:91" s="1" customFormat="1" ht="29.25" customHeight="1">
      <c r="B92" s="31"/>
      <c r="C92" s="223" t="s">
        <v>54</v>
      </c>
      <c r="D92" s="224"/>
      <c r="E92" s="224"/>
      <c r="F92" s="224"/>
      <c r="G92" s="224"/>
      <c r="H92" s="56"/>
      <c r="I92" s="226" t="s">
        <v>55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5" t="s">
        <v>56</v>
      </c>
      <c r="AH92" s="224"/>
      <c r="AI92" s="224"/>
      <c r="AJ92" s="224"/>
      <c r="AK92" s="224"/>
      <c r="AL92" s="224"/>
      <c r="AM92" s="224"/>
      <c r="AN92" s="226" t="s">
        <v>57</v>
      </c>
      <c r="AO92" s="224"/>
      <c r="AP92" s="227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7" t="e">
        <f>ROUND(SUM(AG95:AG102),2)</f>
        <v>#REF!</v>
      </c>
      <c r="AH94" s="217"/>
      <c r="AI94" s="217"/>
      <c r="AJ94" s="217"/>
      <c r="AK94" s="217"/>
      <c r="AL94" s="217"/>
      <c r="AM94" s="217"/>
      <c r="AN94" s="218" t="e">
        <f t="shared" ref="AN94:AN102" si="0">SUM(AG94,AT94)</f>
        <v>#REF!</v>
      </c>
      <c r="AO94" s="218"/>
      <c r="AP94" s="218"/>
      <c r="AQ94" s="66" t="s">
        <v>1</v>
      </c>
      <c r="AR94" s="62"/>
      <c r="AS94" s="67">
        <f>ROUND(SUM(AS95:AS102),2)</f>
        <v>0</v>
      </c>
      <c r="AT94" s="68" t="e">
        <f t="shared" ref="AT94:AT102" si="1">ROUND(SUM(AV94:AW94),2)</f>
        <v>#REF!</v>
      </c>
      <c r="AU94" s="69" t="e">
        <f>ROUND(SUM(AU95:AU102),5)</f>
        <v>#REF!</v>
      </c>
      <c r="AV94" s="68" t="e">
        <f>ROUND(AZ94*L29,2)</f>
        <v>#REF!</v>
      </c>
      <c r="AW94" s="68" t="e">
        <f>ROUND(BA94*L30,2)</f>
        <v>#REF!</v>
      </c>
      <c r="AX94" s="68" t="e">
        <f>ROUND(BB94*L29,2)</f>
        <v>#REF!</v>
      </c>
      <c r="AY94" s="68" t="e">
        <f>ROUND(BC94*L30,2)</f>
        <v>#REF!</v>
      </c>
      <c r="AZ94" s="68" t="e">
        <f>ROUND(SUM(AZ95:AZ102),2)</f>
        <v>#REF!</v>
      </c>
      <c r="BA94" s="68" t="e">
        <f>ROUND(SUM(BA95:BA102),2)</f>
        <v>#REF!</v>
      </c>
      <c r="BB94" s="68" t="e">
        <f>ROUND(SUM(BB95:BB102),2)</f>
        <v>#REF!</v>
      </c>
      <c r="BC94" s="68" t="e">
        <f>ROUND(SUM(BC95:BC102),2)</f>
        <v>#REF!</v>
      </c>
      <c r="BD94" s="70" t="e">
        <f>ROUND(SUM(BD95:BD102),2)</f>
        <v>#REF!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5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216" t="s">
        <v>78</v>
      </c>
      <c r="E95" s="216"/>
      <c r="F95" s="216"/>
      <c r="G95" s="216"/>
      <c r="H95" s="216"/>
      <c r="I95" s="76"/>
      <c r="J95" s="216" t="s">
        <v>79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09">
        <f>'00 - Vedlejší rozpočtové ...'!J30</f>
        <v>0</v>
      </c>
      <c r="AH95" s="210"/>
      <c r="AI95" s="210"/>
      <c r="AJ95" s="210"/>
      <c r="AK95" s="210"/>
      <c r="AL95" s="210"/>
      <c r="AM95" s="210"/>
      <c r="AN95" s="209">
        <f t="shared" si="0"/>
        <v>0</v>
      </c>
      <c r="AO95" s="210"/>
      <c r="AP95" s="210"/>
      <c r="AQ95" s="77" t="s">
        <v>80</v>
      </c>
      <c r="AR95" s="74"/>
      <c r="AS95" s="78">
        <v>0</v>
      </c>
      <c r="AT95" s="79">
        <f t="shared" si="1"/>
        <v>0</v>
      </c>
      <c r="AU95" s="80">
        <f>'00 - Vedlejší rozpočtové ...'!P125</f>
        <v>0</v>
      </c>
      <c r="AV95" s="79">
        <f>'00 - Vedlejší rozpočtové ...'!J33</f>
        <v>0</v>
      </c>
      <c r="AW95" s="79">
        <f>'00 - Vedlejší rozpočtové ...'!J34</f>
        <v>0</v>
      </c>
      <c r="AX95" s="79">
        <f>'00 - Vedlejší rozpočtové ...'!J35</f>
        <v>0</v>
      </c>
      <c r="AY95" s="79">
        <f>'00 - Vedlejší rozpočtové ...'!J36</f>
        <v>0</v>
      </c>
      <c r="AZ95" s="79">
        <f>'00 - Vedlejší rozpočtové ...'!F33</f>
        <v>0</v>
      </c>
      <c r="BA95" s="79">
        <f>'00 - Vedlejší rozpočtové ...'!F34</f>
        <v>0</v>
      </c>
      <c r="BB95" s="79">
        <f>'00 - Vedlejší rozpočtové ...'!F35</f>
        <v>0</v>
      </c>
      <c r="BC95" s="79">
        <f>'00 - Vedlejší rozpočtové ...'!F36</f>
        <v>0</v>
      </c>
      <c r="BD95" s="81">
        <f>'00 - Vedlejší rozpočtové ...'!F37</f>
        <v>0</v>
      </c>
      <c r="BT95" s="82" t="s">
        <v>81</v>
      </c>
      <c r="BV95" s="82" t="s">
        <v>75</v>
      </c>
      <c r="BW95" s="82" t="s">
        <v>82</v>
      </c>
      <c r="BX95" s="82" t="s">
        <v>5</v>
      </c>
      <c r="CL95" s="82" t="s">
        <v>1</v>
      </c>
      <c r="CM95" s="82" t="s">
        <v>83</v>
      </c>
    </row>
    <row r="96" spans="1:91" s="6" customFormat="1" ht="16.5" customHeight="1">
      <c r="A96" s="73" t="s">
        <v>77</v>
      </c>
      <c r="B96" s="74"/>
      <c r="C96" s="75"/>
      <c r="D96" s="216" t="s">
        <v>84</v>
      </c>
      <c r="E96" s="216"/>
      <c r="F96" s="216"/>
      <c r="G96" s="216"/>
      <c r="H96" s="216"/>
      <c r="I96" s="76"/>
      <c r="J96" s="216" t="s">
        <v>85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09">
        <f>'01 - Architektonické stav...'!J30</f>
        <v>0</v>
      </c>
      <c r="AH96" s="210"/>
      <c r="AI96" s="210"/>
      <c r="AJ96" s="210"/>
      <c r="AK96" s="210"/>
      <c r="AL96" s="210"/>
      <c r="AM96" s="210"/>
      <c r="AN96" s="209">
        <f t="shared" si="0"/>
        <v>0</v>
      </c>
      <c r="AO96" s="210"/>
      <c r="AP96" s="210"/>
      <c r="AQ96" s="77" t="s">
        <v>80</v>
      </c>
      <c r="AR96" s="74"/>
      <c r="AS96" s="78">
        <v>0</v>
      </c>
      <c r="AT96" s="79">
        <f t="shared" si="1"/>
        <v>0</v>
      </c>
      <c r="AU96" s="80">
        <f>'01 - Architektonické stav...'!P126</f>
        <v>0</v>
      </c>
      <c r="AV96" s="79">
        <f>'01 - Architektonické stav...'!J33</f>
        <v>0</v>
      </c>
      <c r="AW96" s="79">
        <f>'01 - Architektonické stav...'!J34</f>
        <v>0</v>
      </c>
      <c r="AX96" s="79">
        <f>'01 - Architektonické stav...'!J35</f>
        <v>0</v>
      </c>
      <c r="AY96" s="79">
        <f>'01 - Architektonické stav...'!J36</f>
        <v>0</v>
      </c>
      <c r="AZ96" s="79">
        <f>'01 - Architektonické stav...'!F33</f>
        <v>0</v>
      </c>
      <c r="BA96" s="79">
        <f>'01 - Architektonické stav...'!F34</f>
        <v>0</v>
      </c>
      <c r="BB96" s="79">
        <f>'01 - Architektonické stav...'!F35</f>
        <v>0</v>
      </c>
      <c r="BC96" s="79">
        <f>'01 - Architektonické stav...'!F36</f>
        <v>0</v>
      </c>
      <c r="BD96" s="81">
        <f>'01 - Architektonické stav...'!F37</f>
        <v>0</v>
      </c>
      <c r="BT96" s="82" t="s">
        <v>81</v>
      </c>
      <c r="BV96" s="82" t="s">
        <v>75</v>
      </c>
      <c r="BW96" s="82" t="s">
        <v>86</v>
      </c>
      <c r="BX96" s="82" t="s">
        <v>5</v>
      </c>
      <c r="CL96" s="82" t="s">
        <v>1</v>
      </c>
      <c r="CM96" s="82" t="s">
        <v>83</v>
      </c>
    </row>
    <row r="97" spans="1:91" s="6" customFormat="1" ht="16.5" customHeight="1">
      <c r="A97" s="73" t="s">
        <v>77</v>
      </c>
      <c r="B97" s="74"/>
      <c r="C97" s="75"/>
      <c r="D97" s="216" t="s">
        <v>87</v>
      </c>
      <c r="E97" s="216"/>
      <c r="F97" s="216"/>
      <c r="G97" s="216"/>
      <c r="H97" s="216"/>
      <c r="I97" s="76"/>
      <c r="J97" s="216" t="s">
        <v>88</v>
      </c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09" t="e">
        <f>#REF!</f>
        <v>#REF!</v>
      </c>
      <c r="AH97" s="210"/>
      <c r="AI97" s="210"/>
      <c r="AJ97" s="210"/>
      <c r="AK97" s="210"/>
      <c r="AL97" s="210"/>
      <c r="AM97" s="210"/>
      <c r="AN97" s="209" t="e">
        <f t="shared" si="0"/>
        <v>#REF!</v>
      </c>
      <c r="AO97" s="210"/>
      <c r="AP97" s="210"/>
      <c r="AQ97" s="77" t="s">
        <v>80</v>
      </c>
      <c r="AR97" s="74"/>
      <c r="AS97" s="78">
        <v>0</v>
      </c>
      <c r="AT97" s="79" t="e">
        <f t="shared" si="1"/>
        <v>#REF!</v>
      </c>
      <c r="AU97" s="80" t="e">
        <f>#REF!</f>
        <v>#REF!</v>
      </c>
      <c r="AV97" s="79" t="e">
        <f>#REF!</f>
        <v>#REF!</v>
      </c>
      <c r="AW97" s="79" t="e">
        <f>#REF!</f>
        <v>#REF!</v>
      </c>
      <c r="AX97" s="79" t="e">
        <f>#REF!</f>
        <v>#REF!</v>
      </c>
      <c r="AY97" s="79" t="e">
        <f>#REF!</f>
        <v>#REF!</v>
      </c>
      <c r="AZ97" s="79" t="e">
        <f>#REF!</f>
        <v>#REF!</v>
      </c>
      <c r="BA97" s="79" t="e">
        <f>#REF!</f>
        <v>#REF!</v>
      </c>
      <c r="BB97" s="79" t="e">
        <f>#REF!</f>
        <v>#REF!</v>
      </c>
      <c r="BC97" s="79" t="e">
        <f>#REF!</f>
        <v>#REF!</v>
      </c>
      <c r="BD97" s="81" t="e">
        <f>#REF!</f>
        <v>#REF!</v>
      </c>
      <c r="BT97" s="82" t="s">
        <v>81</v>
      </c>
      <c r="BV97" s="82" t="s">
        <v>75</v>
      </c>
      <c r="BW97" s="82" t="s">
        <v>89</v>
      </c>
      <c r="BX97" s="82" t="s">
        <v>5</v>
      </c>
      <c r="CL97" s="82" t="s">
        <v>1</v>
      </c>
      <c r="CM97" s="82" t="s">
        <v>83</v>
      </c>
    </row>
    <row r="98" spans="1:91" s="6" customFormat="1" ht="16.5" customHeight="1">
      <c r="A98" s="73" t="s">
        <v>77</v>
      </c>
      <c r="B98" s="74"/>
      <c r="C98" s="75"/>
      <c r="D98" s="216" t="s">
        <v>90</v>
      </c>
      <c r="E98" s="216"/>
      <c r="F98" s="216"/>
      <c r="G98" s="216"/>
      <c r="H98" s="216"/>
      <c r="I98" s="76"/>
      <c r="J98" s="216" t="s">
        <v>91</v>
      </c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09">
        <f>'03 - Elektroinstalace'!J30</f>
        <v>0</v>
      </c>
      <c r="AH98" s="210"/>
      <c r="AI98" s="210"/>
      <c r="AJ98" s="210"/>
      <c r="AK98" s="210"/>
      <c r="AL98" s="210"/>
      <c r="AM98" s="210"/>
      <c r="AN98" s="209">
        <f t="shared" si="0"/>
        <v>0</v>
      </c>
      <c r="AO98" s="210"/>
      <c r="AP98" s="210"/>
      <c r="AQ98" s="77" t="s">
        <v>80</v>
      </c>
      <c r="AR98" s="74"/>
      <c r="AS98" s="78">
        <v>0</v>
      </c>
      <c r="AT98" s="79">
        <f t="shared" si="1"/>
        <v>0</v>
      </c>
      <c r="AU98" s="80">
        <f>'03 - Elektroinstalace'!P119</f>
        <v>0</v>
      </c>
      <c r="AV98" s="79">
        <f>'03 - Elektroinstalace'!J33</f>
        <v>0</v>
      </c>
      <c r="AW98" s="79">
        <f>'03 - Elektroinstalace'!J34</f>
        <v>0</v>
      </c>
      <c r="AX98" s="79">
        <f>'03 - Elektroinstalace'!J35</f>
        <v>0</v>
      </c>
      <c r="AY98" s="79">
        <f>'03 - Elektroinstalace'!J36</f>
        <v>0</v>
      </c>
      <c r="AZ98" s="79">
        <f>'03 - Elektroinstalace'!F33</f>
        <v>0</v>
      </c>
      <c r="BA98" s="79">
        <f>'03 - Elektroinstalace'!F34</f>
        <v>0</v>
      </c>
      <c r="BB98" s="79">
        <f>'03 - Elektroinstalace'!F35</f>
        <v>0</v>
      </c>
      <c r="BC98" s="79">
        <f>'03 - Elektroinstalace'!F36</f>
        <v>0</v>
      </c>
      <c r="BD98" s="81">
        <f>'03 - Elektroinstalace'!F37</f>
        <v>0</v>
      </c>
      <c r="BT98" s="82" t="s">
        <v>81</v>
      </c>
      <c r="BV98" s="82" t="s">
        <v>75</v>
      </c>
      <c r="BW98" s="82" t="s">
        <v>92</v>
      </c>
      <c r="BX98" s="82" t="s">
        <v>5</v>
      </c>
      <c r="CL98" s="82" t="s">
        <v>1</v>
      </c>
      <c r="CM98" s="82" t="s">
        <v>83</v>
      </c>
    </row>
    <row r="99" spans="1:91" s="6" customFormat="1" ht="16.5" customHeight="1">
      <c r="A99" s="73" t="s">
        <v>77</v>
      </c>
      <c r="B99" s="74"/>
      <c r="C99" s="75"/>
      <c r="D99" s="216" t="s">
        <v>93</v>
      </c>
      <c r="E99" s="216"/>
      <c r="F99" s="216"/>
      <c r="G99" s="216"/>
      <c r="H99" s="216"/>
      <c r="I99" s="76"/>
      <c r="J99" s="216" t="s">
        <v>94</v>
      </c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09">
        <f>'04 - Zdravotechnika'!J30</f>
        <v>0</v>
      </c>
      <c r="AH99" s="210"/>
      <c r="AI99" s="210"/>
      <c r="AJ99" s="210"/>
      <c r="AK99" s="210"/>
      <c r="AL99" s="210"/>
      <c r="AM99" s="210"/>
      <c r="AN99" s="209">
        <f t="shared" si="0"/>
        <v>0</v>
      </c>
      <c r="AO99" s="210"/>
      <c r="AP99" s="210"/>
      <c r="AQ99" s="77" t="s">
        <v>80</v>
      </c>
      <c r="AR99" s="74"/>
      <c r="AS99" s="78">
        <v>0</v>
      </c>
      <c r="AT99" s="79">
        <f t="shared" si="1"/>
        <v>0</v>
      </c>
      <c r="AU99" s="80">
        <f>'04 - Zdravotechnika'!P122</f>
        <v>0</v>
      </c>
      <c r="AV99" s="79">
        <f>'04 - Zdravotechnika'!J33</f>
        <v>0</v>
      </c>
      <c r="AW99" s="79">
        <f>'04 - Zdravotechnika'!J34</f>
        <v>0</v>
      </c>
      <c r="AX99" s="79">
        <f>'04 - Zdravotechnika'!J35</f>
        <v>0</v>
      </c>
      <c r="AY99" s="79">
        <f>'04 - Zdravotechnika'!J36</f>
        <v>0</v>
      </c>
      <c r="AZ99" s="79">
        <f>'04 - Zdravotechnika'!F33</f>
        <v>0</v>
      </c>
      <c r="BA99" s="79">
        <f>'04 - Zdravotechnika'!F34</f>
        <v>0</v>
      </c>
      <c r="BB99" s="79">
        <f>'04 - Zdravotechnika'!F35</f>
        <v>0</v>
      </c>
      <c r="BC99" s="79">
        <f>'04 - Zdravotechnika'!F36</f>
        <v>0</v>
      </c>
      <c r="BD99" s="81">
        <f>'04 - Zdravotechnika'!F37</f>
        <v>0</v>
      </c>
      <c r="BT99" s="82" t="s">
        <v>81</v>
      </c>
      <c r="BV99" s="82" t="s">
        <v>75</v>
      </c>
      <c r="BW99" s="82" t="s">
        <v>95</v>
      </c>
      <c r="BX99" s="82" t="s">
        <v>5</v>
      </c>
      <c r="CL99" s="82" t="s">
        <v>1</v>
      </c>
      <c r="CM99" s="82" t="s">
        <v>83</v>
      </c>
    </row>
    <row r="100" spans="1:91" s="6" customFormat="1" ht="16.5" customHeight="1">
      <c r="A100" s="73" t="s">
        <v>77</v>
      </c>
      <c r="B100" s="74"/>
      <c r="C100" s="75"/>
      <c r="D100" s="216" t="s">
        <v>96</v>
      </c>
      <c r="E100" s="216"/>
      <c r="F100" s="216"/>
      <c r="G100" s="216"/>
      <c r="H100" s="216"/>
      <c r="I100" s="76"/>
      <c r="J100" s="216" t="s">
        <v>97</v>
      </c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09" t="e">
        <f>#REF!</f>
        <v>#REF!</v>
      </c>
      <c r="AH100" s="210"/>
      <c r="AI100" s="210"/>
      <c r="AJ100" s="210"/>
      <c r="AK100" s="210"/>
      <c r="AL100" s="210"/>
      <c r="AM100" s="210"/>
      <c r="AN100" s="209" t="e">
        <f t="shared" si="0"/>
        <v>#REF!</v>
      </c>
      <c r="AO100" s="210"/>
      <c r="AP100" s="210"/>
      <c r="AQ100" s="77" t="s">
        <v>80</v>
      </c>
      <c r="AR100" s="74"/>
      <c r="AS100" s="78">
        <v>0</v>
      </c>
      <c r="AT100" s="79" t="e">
        <f t="shared" si="1"/>
        <v>#REF!</v>
      </c>
      <c r="AU100" s="80" t="e">
        <f>#REF!</f>
        <v>#REF!</v>
      </c>
      <c r="AV100" s="79" t="e">
        <f>#REF!</f>
        <v>#REF!</v>
      </c>
      <c r="AW100" s="79" t="e">
        <f>#REF!</f>
        <v>#REF!</v>
      </c>
      <c r="AX100" s="79" t="e">
        <f>#REF!</f>
        <v>#REF!</v>
      </c>
      <c r="AY100" s="79" t="e">
        <f>#REF!</f>
        <v>#REF!</v>
      </c>
      <c r="AZ100" s="79" t="e">
        <f>#REF!</f>
        <v>#REF!</v>
      </c>
      <c r="BA100" s="79" t="e">
        <f>#REF!</f>
        <v>#REF!</v>
      </c>
      <c r="BB100" s="79" t="e">
        <f>#REF!</f>
        <v>#REF!</v>
      </c>
      <c r="BC100" s="79" t="e">
        <f>#REF!</f>
        <v>#REF!</v>
      </c>
      <c r="BD100" s="81" t="e">
        <f>#REF!</f>
        <v>#REF!</v>
      </c>
      <c r="BT100" s="82" t="s">
        <v>81</v>
      </c>
      <c r="BV100" s="82" t="s">
        <v>75</v>
      </c>
      <c r="BW100" s="82" t="s">
        <v>98</v>
      </c>
      <c r="BX100" s="82" t="s">
        <v>5</v>
      </c>
      <c r="CL100" s="82" t="s">
        <v>1</v>
      </c>
      <c r="CM100" s="82" t="s">
        <v>83</v>
      </c>
    </row>
    <row r="101" spans="1:91" s="6" customFormat="1" ht="16.5" customHeight="1">
      <c r="A101" s="73" t="s">
        <v>77</v>
      </c>
      <c r="B101" s="74"/>
      <c r="C101" s="75"/>
      <c r="D101" s="216" t="s">
        <v>99</v>
      </c>
      <c r="E101" s="216"/>
      <c r="F101" s="216"/>
      <c r="G101" s="216"/>
      <c r="H101" s="216"/>
      <c r="I101" s="76"/>
      <c r="J101" s="216" t="s">
        <v>100</v>
      </c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09" t="e">
        <f>#REF!</f>
        <v>#REF!</v>
      </c>
      <c r="AH101" s="210"/>
      <c r="AI101" s="210"/>
      <c r="AJ101" s="210"/>
      <c r="AK101" s="210"/>
      <c r="AL101" s="210"/>
      <c r="AM101" s="210"/>
      <c r="AN101" s="209" t="e">
        <f t="shared" si="0"/>
        <v>#REF!</v>
      </c>
      <c r="AO101" s="210"/>
      <c r="AP101" s="210"/>
      <c r="AQ101" s="77" t="s">
        <v>80</v>
      </c>
      <c r="AR101" s="74"/>
      <c r="AS101" s="78">
        <v>0</v>
      </c>
      <c r="AT101" s="79" t="e">
        <f t="shared" si="1"/>
        <v>#REF!</v>
      </c>
      <c r="AU101" s="80" t="e">
        <f>#REF!</f>
        <v>#REF!</v>
      </c>
      <c r="AV101" s="79" t="e">
        <f>#REF!</f>
        <v>#REF!</v>
      </c>
      <c r="AW101" s="79" t="e">
        <f>#REF!</f>
        <v>#REF!</v>
      </c>
      <c r="AX101" s="79" t="e">
        <f>#REF!</f>
        <v>#REF!</v>
      </c>
      <c r="AY101" s="79" t="e">
        <f>#REF!</f>
        <v>#REF!</v>
      </c>
      <c r="AZ101" s="79" t="e">
        <f>#REF!</f>
        <v>#REF!</v>
      </c>
      <c r="BA101" s="79" t="e">
        <f>#REF!</f>
        <v>#REF!</v>
      </c>
      <c r="BB101" s="79" t="e">
        <f>#REF!</f>
        <v>#REF!</v>
      </c>
      <c r="BC101" s="79" t="e">
        <f>#REF!</f>
        <v>#REF!</v>
      </c>
      <c r="BD101" s="81" t="e">
        <f>#REF!</f>
        <v>#REF!</v>
      </c>
      <c r="BT101" s="82" t="s">
        <v>81</v>
      </c>
      <c r="BV101" s="82" t="s">
        <v>75</v>
      </c>
      <c r="BW101" s="82" t="s">
        <v>101</v>
      </c>
      <c r="BX101" s="82" t="s">
        <v>5</v>
      </c>
      <c r="CL101" s="82" t="s">
        <v>1</v>
      </c>
      <c r="CM101" s="82" t="s">
        <v>83</v>
      </c>
    </row>
    <row r="102" spans="1:91" s="6" customFormat="1" ht="16.5" customHeight="1">
      <c r="A102" s="73" t="s">
        <v>77</v>
      </c>
      <c r="B102" s="74"/>
      <c r="C102" s="75"/>
      <c r="D102" s="216" t="s">
        <v>102</v>
      </c>
      <c r="E102" s="216"/>
      <c r="F102" s="216"/>
      <c r="G102" s="216"/>
      <c r="H102" s="216"/>
      <c r="I102" s="76"/>
      <c r="J102" s="216" t="s">
        <v>103</v>
      </c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09" t="e">
        <f>#REF!</f>
        <v>#REF!</v>
      </c>
      <c r="AH102" s="210"/>
      <c r="AI102" s="210"/>
      <c r="AJ102" s="210"/>
      <c r="AK102" s="210"/>
      <c r="AL102" s="210"/>
      <c r="AM102" s="210"/>
      <c r="AN102" s="209" t="e">
        <f t="shared" si="0"/>
        <v>#REF!</v>
      </c>
      <c r="AO102" s="210"/>
      <c r="AP102" s="210"/>
      <c r="AQ102" s="77" t="s">
        <v>80</v>
      </c>
      <c r="AR102" s="74"/>
      <c r="AS102" s="83">
        <v>0</v>
      </c>
      <c r="AT102" s="84" t="e">
        <f t="shared" si="1"/>
        <v>#REF!</v>
      </c>
      <c r="AU102" s="85" t="e">
        <f>#REF!</f>
        <v>#REF!</v>
      </c>
      <c r="AV102" s="84" t="e">
        <f>#REF!</f>
        <v>#REF!</v>
      </c>
      <c r="AW102" s="84" t="e">
        <f>#REF!</f>
        <v>#REF!</v>
      </c>
      <c r="AX102" s="84" t="e">
        <f>#REF!</f>
        <v>#REF!</v>
      </c>
      <c r="AY102" s="84" t="e">
        <f>#REF!</f>
        <v>#REF!</v>
      </c>
      <c r="AZ102" s="84" t="e">
        <f>#REF!</f>
        <v>#REF!</v>
      </c>
      <c r="BA102" s="84" t="e">
        <f>#REF!</f>
        <v>#REF!</v>
      </c>
      <c r="BB102" s="84" t="e">
        <f>#REF!</f>
        <v>#REF!</v>
      </c>
      <c r="BC102" s="84" t="e">
        <f>#REF!</f>
        <v>#REF!</v>
      </c>
      <c r="BD102" s="86" t="e">
        <f>#REF!</f>
        <v>#REF!</v>
      </c>
      <c r="BT102" s="82" t="s">
        <v>81</v>
      </c>
      <c r="BV102" s="82" t="s">
        <v>75</v>
      </c>
      <c r="BW102" s="82" t="s">
        <v>104</v>
      </c>
      <c r="BX102" s="82" t="s">
        <v>5</v>
      </c>
      <c r="CL102" s="82" t="s">
        <v>1</v>
      </c>
      <c r="CM102" s="82" t="s">
        <v>83</v>
      </c>
    </row>
    <row r="103" spans="1:91" s="1" customFormat="1" ht="30" customHeight="1">
      <c r="B103" s="31"/>
      <c r="AR103" s="31"/>
    </row>
    <row r="104" spans="1:91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31"/>
    </row>
  </sheetData>
  <sheetProtection algorithmName="SHA-512" hashValue="e+oZ65dfXGRfE/3J3UDQ9z31ybyTRWcc6u8P7+yqn+5NEYjA8DGLrbJktGL0n/KZUiTUjWap2C65wlXR+iiDvg==" saltValue="NzR+Gb4mCidPpxKjMadtl5qD1VzCHNzutNU23w7Eehw8lKBoK8d1OKj/h12nsTNhCZ4Zc30fJsJP1QflAgesnw==" spinCount="100000" sheet="1" objects="1" scenarios="1" formatColumns="0" formatRows="0"/>
  <mergeCells count="70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9:H99"/>
    <mergeCell ref="J99:AF99"/>
    <mergeCell ref="J96:AF96"/>
    <mergeCell ref="D96:H96"/>
    <mergeCell ref="AG96:AM96"/>
    <mergeCell ref="D97:H97"/>
    <mergeCell ref="J97:AF97"/>
    <mergeCell ref="AG97:AM97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K30:AO30"/>
    <mergeCell ref="L30:P30"/>
    <mergeCell ref="W30:AE30"/>
    <mergeCell ref="L31:P31"/>
    <mergeCell ref="AN102:AP102"/>
    <mergeCell ref="AG102:AM102"/>
    <mergeCell ref="AN99:AP99"/>
    <mergeCell ref="AG99:AM99"/>
    <mergeCell ref="AN96:AP96"/>
    <mergeCell ref="AN97:AP97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0 - Vedlejší rozpočtové ...'!C2" display="/"/>
    <hyperlink ref="A96" location="'01 - Architektonické stav...'!C2" display="/"/>
    <hyperlink ref="A97" location="'02 - Kusový nábytek'!C2" display="/"/>
    <hyperlink ref="A98" location="'03 - Elektroinstalace'!C2" display="/"/>
    <hyperlink ref="A99" location="'04 - Zdravotechnika'!C2" display="/"/>
    <hyperlink ref="A100" location="'05 - Audiovizuální technika'!C2" display="/"/>
    <hyperlink ref="A101" location="'06 - Učební pomůcky'!C2" display="/"/>
    <hyperlink ref="A102" location="'07 - Audiovizuální techn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3"/>
  <sheetViews>
    <sheetView showGridLines="0" tabSelected="1" workbookViewId="0">
      <selection activeCell="F11" sqref="F1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793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9" t="str">
        <f>'Rekapitulace stavby'!K6</f>
        <v>Modernizace učebny</v>
      </c>
      <c r="F7" s="230"/>
      <c r="G7" s="230"/>
      <c r="H7" s="230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211" t="s">
        <v>107</v>
      </c>
      <c r="F9" s="228"/>
      <c r="G9" s="228"/>
      <c r="H9" s="228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3. 8. 2022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1"/>
      <c r="G18" s="201"/>
      <c r="H18" s="201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21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ROUND((SUM(BE125:BE142)),  2)</f>
        <v>0</v>
      </c>
      <c r="I33" s="91">
        <v>0.21</v>
      </c>
      <c r="J33" s="90">
        <f>ROUND(((SUM(BE125:BE142))*I33),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ROUND((SUM(BF125:BF142)),  2)</f>
        <v>0</v>
      </c>
      <c r="I34" s="91">
        <v>0.15</v>
      </c>
      <c r="J34" s="90">
        <f>ROUND(((SUM(BF125:BF142))*I34),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ROUND((SUM(BG125:BG142)),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ROUND((SUM(BH125:BH142)),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ROUND((SUM(BI125:BI142)),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9" t="str">
        <f>E7</f>
        <v>Modernizace učebny</v>
      </c>
      <c r="F85" s="230"/>
      <c r="G85" s="230"/>
      <c r="H85" s="230"/>
      <c r="L85" s="31"/>
    </row>
    <row r="86" spans="2:47" s="1" customFormat="1" ht="12" customHeight="1">
      <c r="B86" s="31"/>
      <c r="C86" s="26" t="s">
        <v>106</v>
      </c>
      <c r="L86" s="31"/>
    </row>
    <row r="87" spans="2:47" s="1" customFormat="1" ht="16.5" customHeight="1">
      <c r="B87" s="31"/>
      <c r="E87" s="211" t="str">
        <f>E9</f>
        <v>00 - Vedlejší rozpočtové náklady</v>
      </c>
      <c r="F87" s="228"/>
      <c r="G87" s="228"/>
      <c r="H87" s="228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3. 8. 2022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111</v>
      </c>
      <c r="J96" s="65">
        <f>J125</f>
        <v>0</v>
      </c>
      <c r="L96" s="31"/>
      <c r="AU96" s="16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114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115</v>
      </c>
      <c r="E99" s="109"/>
      <c r="F99" s="109"/>
      <c r="G99" s="109"/>
      <c r="H99" s="109"/>
      <c r="I99" s="109"/>
      <c r="J99" s="110">
        <f>J129</f>
        <v>0</v>
      </c>
      <c r="L99" s="107"/>
    </row>
    <row r="100" spans="2:12" s="9" customFormat="1" ht="19.899999999999999" customHeight="1">
      <c r="B100" s="107"/>
      <c r="D100" s="108" t="s">
        <v>116</v>
      </c>
      <c r="E100" s="109"/>
      <c r="F100" s="109"/>
      <c r="G100" s="109"/>
      <c r="H100" s="109"/>
      <c r="I100" s="109"/>
      <c r="J100" s="110">
        <f>J131</f>
        <v>0</v>
      </c>
      <c r="L100" s="107"/>
    </row>
    <row r="101" spans="2:12" s="9" customFormat="1" ht="19.899999999999999" customHeight="1">
      <c r="B101" s="107"/>
      <c r="D101" s="108" t="s">
        <v>117</v>
      </c>
      <c r="E101" s="109"/>
      <c r="F101" s="109"/>
      <c r="G101" s="109"/>
      <c r="H101" s="109"/>
      <c r="I101" s="109"/>
      <c r="J101" s="110">
        <f>J133</f>
        <v>0</v>
      </c>
      <c r="L101" s="107"/>
    </row>
    <row r="102" spans="2:12" s="9" customFormat="1" ht="19.899999999999999" customHeight="1">
      <c r="B102" s="107"/>
      <c r="D102" s="108" t="s">
        <v>118</v>
      </c>
      <c r="E102" s="109"/>
      <c r="F102" s="109"/>
      <c r="G102" s="109"/>
      <c r="H102" s="109"/>
      <c r="I102" s="109"/>
      <c r="J102" s="110">
        <f>J135</f>
        <v>0</v>
      </c>
      <c r="L102" s="107"/>
    </row>
    <row r="103" spans="2:12" s="9" customFormat="1" ht="19.899999999999999" customHeight="1">
      <c r="B103" s="107"/>
      <c r="D103" s="108" t="s">
        <v>119</v>
      </c>
      <c r="E103" s="109"/>
      <c r="F103" s="109"/>
      <c r="G103" s="109"/>
      <c r="H103" s="109"/>
      <c r="I103" s="109"/>
      <c r="J103" s="110">
        <f>J137</f>
        <v>0</v>
      </c>
      <c r="L103" s="107"/>
    </row>
    <row r="104" spans="2:12" s="9" customFormat="1" ht="19.899999999999999" customHeight="1">
      <c r="B104" s="107"/>
      <c r="D104" s="108" t="s">
        <v>120</v>
      </c>
      <c r="E104" s="109"/>
      <c r="F104" s="109"/>
      <c r="G104" s="109"/>
      <c r="H104" s="109"/>
      <c r="I104" s="109"/>
      <c r="J104" s="110">
        <f>J139</f>
        <v>0</v>
      </c>
      <c r="L104" s="107"/>
    </row>
    <row r="105" spans="2:12" s="9" customFormat="1" ht="19.899999999999999" customHeight="1">
      <c r="B105" s="107"/>
      <c r="D105" s="108" t="s">
        <v>121</v>
      </c>
      <c r="E105" s="109"/>
      <c r="F105" s="109"/>
      <c r="G105" s="109"/>
      <c r="H105" s="109"/>
      <c r="I105" s="109"/>
      <c r="J105" s="110">
        <f>J141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122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29" t="str">
        <f>E7</f>
        <v>Modernizace učebny</v>
      </c>
      <c r="F115" s="230"/>
      <c r="G115" s="230"/>
      <c r="H115" s="230"/>
      <c r="L115" s="31"/>
    </row>
    <row r="116" spans="2:65" s="1" customFormat="1" ht="12" customHeight="1">
      <c r="B116" s="31"/>
      <c r="C116" s="26" t="s">
        <v>106</v>
      </c>
      <c r="L116" s="31"/>
    </row>
    <row r="117" spans="2:65" s="1" customFormat="1" ht="16.5" customHeight="1">
      <c r="B117" s="31"/>
      <c r="E117" s="211" t="str">
        <f>E9</f>
        <v>00 - Vedlejší rozpočtové náklady</v>
      </c>
      <c r="F117" s="228"/>
      <c r="G117" s="228"/>
      <c r="H117" s="228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 xml:space="preserve"> </v>
      </c>
      <c r="I119" s="26" t="s">
        <v>22</v>
      </c>
      <c r="J119" s="51" t="str">
        <f>IF(J12="","",J12)</f>
        <v>3. 8. 2022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24</v>
      </c>
      <c r="F121" s="24" t="str">
        <f>E15</f>
        <v xml:space="preserve"> </v>
      </c>
      <c r="I121" s="26" t="s">
        <v>29</v>
      </c>
      <c r="J121" s="29" t="str">
        <f>E21</f>
        <v xml:space="preserve"> </v>
      </c>
      <c r="L121" s="31"/>
    </row>
    <row r="122" spans="2:65" s="1" customFormat="1" ht="15.2" customHeight="1">
      <c r="B122" s="31"/>
      <c r="C122" s="26" t="s">
        <v>27</v>
      </c>
      <c r="F122" s="24" t="str">
        <f>IF(E18="","",E18)</f>
        <v>Vyplň údaj</v>
      </c>
      <c r="I122" s="26" t="s">
        <v>31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123</v>
      </c>
      <c r="D124" s="113" t="s">
        <v>58</v>
      </c>
      <c r="E124" s="113" t="s">
        <v>54</v>
      </c>
      <c r="F124" s="113" t="s">
        <v>55</v>
      </c>
      <c r="G124" s="113" t="s">
        <v>124</v>
      </c>
      <c r="H124" s="113" t="s">
        <v>125</v>
      </c>
      <c r="I124" s="113" t="s">
        <v>126</v>
      </c>
      <c r="J124" s="114" t="s">
        <v>110</v>
      </c>
      <c r="K124" s="115" t="s">
        <v>127</v>
      </c>
      <c r="L124" s="111"/>
      <c r="M124" s="58" t="s">
        <v>1</v>
      </c>
      <c r="N124" s="59" t="s">
        <v>37</v>
      </c>
      <c r="O124" s="59" t="s">
        <v>128</v>
      </c>
      <c r="P124" s="59" t="s">
        <v>129</v>
      </c>
      <c r="Q124" s="59" t="s">
        <v>130</v>
      </c>
      <c r="R124" s="59" t="s">
        <v>131</v>
      </c>
      <c r="S124" s="59" t="s">
        <v>132</v>
      </c>
      <c r="T124" s="60" t="s">
        <v>133</v>
      </c>
    </row>
    <row r="125" spans="2:65" s="1" customFormat="1" ht="22.9" customHeight="1">
      <c r="B125" s="31"/>
      <c r="C125" s="63" t="s">
        <v>134</v>
      </c>
      <c r="J125" s="116">
        <f>BK125</f>
        <v>0</v>
      </c>
      <c r="L125" s="31"/>
      <c r="M125" s="61"/>
      <c r="N125" s="52"/>
      <c r="O125" s="52"/>
      <c r="P125" s="117">
        <f>P126</f>
        <v>0</v>
      </c>
      <c r="Q125" s="52"/>
      <c r="R125" s="117">
        <f>R126</f>
        <v>0</v>
      </c>
      <c r="S125" s="52"/>
      <c r="T125" s="118">
        <f>T126</f>
        <v>0</v>
      </c>
      <c r="AT125" s="16" t="s">
        <v>72</v>
      </c>
      <c r="AU125" s="16" t="s">
        <v>112</v>
      </c>
      <c r="BK125" s="119">
        <f>BK126</f>
        <v>0</v>
      </c>
    </row>
    <row r="126" spans="2:65" s="11" customFormat="1" ht="25.9" customHeight="1">
      <c r="B126" s="120"/>
      <c r="D126" s="121" t="s">
        <v>72</v>
      </c>
      <c r="E126" s="122" t="s">
        <v>135</v>
      </c>
      <c r="F126" s="122" t="s">
        <v>79</v>
      </c>
      <c r="I126" s="123"/>
      <c r="J126" s="124">
        <f>BK126</f>
        <v>0</v>
      </c>
      <c r="L126" s="120"/>
      <c r="M126" s="125"/>
      <c r="P126" s="126">
        <f>P127+P129+P131+P133+P135+P137+P139+P141</f>
        <v>0</v>
      </c>
      <c r="R126" s="126">
        <f>R127+R129+R131+R133+R135+R137+R139+R141</f>
        <v>0</v>
      </c>
      <c r="T126" s="127">
        <f>T127+T129+T131+T133+T135+T137+T139+T141</f>
        <v>0</v>
      </c>
      <c r="AR126" s="121" t="s">
        <v>136</v>
      </c>
      <c r="AT126" s="128" t="s">
        <v>72</v>
      </c>
      <c r="AU126" s="128" t="s">
        <v>73</v>
      </c>
      <c r="AY126" s="121" t="s">
        <v>137</v>
      </c>
      <c r="BK126" s="129">
        <f>BK127+BK129+BK131+BK133+BK135+BK137+BK139+BK141</f>
        <v>0</v>
      </c>
    </row>
    <row r="127" spans="2:65" s="11" customFormat="1" ht="22.9" customHeight="1">
      <c r="B127" s="120"/>
      <c r="D127" s="121" t="s">
        <v>72</v>
      </c>
      <c r="E127" s="130" t="s">
        <v>138</v>
      </c>
      <c r="F127" s="130" t="s">
        <v>139</v>
      </c>
      <c r="I127" s="123"/>
      <c r="J127" s="131">
        <f>BK127</f>
        <v>0</v>
      </c>
      <c r="L127" s="120"/>
      <c r="M127" s="125"/>
      <c r="P127" s="126">
        <f>P128</f>
        <v>0</v>
      </c>
      <c r="R127" s="126">
        <f>R128</f>
        <v>0</v>
      </c>
      <c r="T127" s="127">
        <f>T128</f>
        <v>0</v>
      </c>
      <c r="AR127" s="121" t="s">
        <v>136</v>
      </c>
      <c r="AT127" s="128" t="s">
        <v>72</v>
      </c>
      <c r="AU127" s="128" t="s">
        <v>81</v>
      </c>
      <c r="AY127" s="121" t="s">
        <v>137</v>
      </c>
      <c r="BK127" s="129">
        <f>BK128</f>
        <v>0</v>
      </c>
    </row>
    <row r="128" spans="2:65" s="1" customFormat="1" ht="16.5" customHeight="1">
      <c r="B128" s="31"/>
      <c r="C128" s="132" t="s">
        <v>81</v>
      </c>
      <c r="D128" s="132" t="s">
        <v>140</v>
      </c>
      <c r="E128" s="133" t="s">
        <v>141</v>
      </c>
      <c r="F128" s="134" t="s">
        <v>139</v>
      </c>
      <c r="G128" s="135" t="s">
        <v>142</v>
      </c>
      <c r="H128" s="136">
        <v>1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38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143</v>
      </c>
      <c r="AT128" s="144" t="s">
        <v>140</v>
      </c>
      <c r="AU128" s="144" t="s">
        <v>83</v>
      </c>
      <c r="AY128" s="16" t="s">
        <v>137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81</v>
      </c>
      <c r="BK128" s="145">
        <f>ROUND(I128*H128,2)</f>
        <v>0</v>
      </c>
      <c r="BL128" s="16" t="s">
        <v>143</v>
      </c>
      <c r="BM128" s="144" t="s">
        <v>144</v>
      </c>
    </row>
    <row r="129" spans="2:65" s="11" customFormat="1" ht="22.9" customHeight="1">
      <c r="B129" s="120"/>
      <c r="D129" s="121" t="s">
        <v>72</v>
      </c>
      <c r="E129" s="130" t="s">
        <v>145</v>
      </c>
      <c r="F129" s="130" t="s">
        <v>146</v>
      </c>
      <c r="I129" s="123"/>
      <c r="J129" s="131">
        <f>BK129</f>
        <v>0</v>
      </c>
      <c r="L129" s="120"/>
      <c r="M129" s="125"/>
      <c r="P129" s="126">
        <f>P130</f>
        <v>0</v>
      </c>
      <c r="R129" s="126">
        <f>R130</f>
        <v>0</v>
      </c>
      <c r="T129" s="127">
        <f>T130</f>
        <v>0</v>
      </c>
      <c r="AR129" s="121" t="s">
        <v>136</v>
      </c>
      <c r="AT129" s="128" t="s">
        <v>72</v>
      </c>
      <c r="AU129" s="128" t="s">
        <v>81</v>
      </c>
      <c r="AY129" s="121" t="s">
        <v>137</v>
      </c>
      <c r="BK129" s="129">
        <f>BK130</f>
        <v>0</v>
      </c>
    </row>
    <row r="130" spans="2:65" s="1" customFormat="1" ht="16.5" customHeight="1">
      <c r="B130" s="31"/>
      <c r="C130" s="132" t="s">
        <v>83</v>
      </c>
      <c r="D130" s="132" t="s">
        <v>140</v>
      </c>
      <c r="E130" s="133" t="s">
        <v>147</v>
      </c>
      <c r="F130" s="134" t="s">
        <v>146</v>
      </c>
      <c r="G130" s="135" t="s">
        <v>142</v>
      </c>
      <c r="H130" s="136">
        <v>1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38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143</v>
      </c>
      <c r="AT130" s="144" t="s">
        <v>140</v>
      </c>
      <c r="AU130" s="144" t="s">
        <v>83</v>
      </c>
      <c r="AY130" s="16" t="s">
        <v>137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81</v>
      </c>
      <c r="BK130" s="145">
        <f>ROUND(I130*H130,2)</f>
        <v>0</v>
      </c>
      <c r="BL130" s="16" t="s">
        <v>143</v>
      </c>
      <c r="BM130" s="144" t="s">
        <v>148</v>
      </c>
    </row>
    <row r="131" spans="2:65" s="11" customFormat="1" ht="22.9" customHeight="1">
      <c r="B131" s="120"/>
      <c r="D131" s="121" t="s">
        <v>72</v>
      </c>
      <c r="E131" s="130" t="s">
        <v>149</v>
      </c>
      <c r="F131" s="130" t="s">
        <v>150</v>
      </c>
      <c r="I131" s="123"/>
      <c r="J131" s="131">
        <f>BK131</f>
        <v>0</v>
      </c>
      <c r="L131" s="120"/>
      <c r="M131" s="125"/>
      <c r="P131" s="126">
        <f>P132</f>
        <v>0</v>
      </c>
      <c r="R131" s="126">
        <f>R132</f>
        <v>0</v>
      </c>
      <c r="T131" s="127">
        <f>T132</f>
        <v>0</v>
      </c>
      <c r="AR131" s="121" t="s">
        <v>136</v>
      </c>
      <c r="AT131" s="128" t="s">
        <v>72</v>
      </c>
      <c r="AU131" s="128" t="s">
        <v>81</v>
      </c>
      <c r="AY131" s="121" t="s">
        <v>137</v>
      </c>
      <c r="BK131" s="129">
        <f>BK132</f>
        <v>0</v>
      </c>
    </row>
    <row r="132" spans="2:65" s="1" customFormat="1" ht="16.5" customHeight="1">
      <c r="B132" s="31"/>
      <c r="C132" s="132" t="s">
        <v>151</v>
      </c>
      <c r="D132" s="132" t="s">
        <v>140</v>
      </c>
      <c r="E132" s="133" t="s">
        <v>152</v>
      </c>
      <c r="F132" s="134" t="s">
        <v>150</v>
      </c>
      <c r="G132" s="135" t="s">
        <v>142</v>
      </c>
      <c r="H132" s="136">
        <v>1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38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143</v>
      </c>
      <c r="AT132" s="144" t="s">
        <v>140</v>
      </c>
      <c r="AU132" s="144" t="s">
        <v>83</v>
      </c>
      <c r="AY132" s="16" t="s">
        <v>137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81</v>
      </c>
      <c r="BK132" s="145">
        <f>ROUND(I132*H132,2)</f>
        <v>0</v>
      </c>
      <c r="BL132" s="16" t="s">
        <v>143</v>
      </c>
      <c r="BM132" s="144" t="s">
        <v>153</v>
      </c>
    </row>
    <row r="133" spans="2:65" s="11" customFormat="1" ht="22.9" customHeight="1">
      <c r="B133" s="120"/>
      <c r="D133" s="121" t="s">
        <v>72</v>
      </c>
      <c r="E133" s="130" t="s">
        <v>154</v>
      </c>
      <c r="F133" s="130" t="s">
        <v>155</v>
      </c>
      <c r="I133" s="123"/>
      <c r="J133" s="131">
        <f>BK133</f>
        <v>0</v>
      </c>
      <c r="L133" s="120"/>
      <c r="M133" s="125"/>
      <c r="P133" s="126">
        <f>P134</f>
        <v>0</v>
      </c>
      <c r="R133" s="126">
        <f>R134</f>
        <v>0</v>
      </c>
      <c r="T133" s="127">
        <f>T134</f>
        <v>0</v>
      </c>
      <c r="AR133" s="121" t="s">
        <v>136</v>
      </c>
      <c r="AT133" s="128" t="s">
        <v>72</v>
      </c>
      <c r="AU133" s="128" t="s">
        <v>81</v>
      </c>
      <c r="AY133" s="121" t="s">
        <v>137</v>
      </c>
      <c r="BK133" s="129">
        <f>BK134</f>
        <v>0</v>
      </c>
    </row>
    <row r="134" spans="2:65" s="1" customFormat="1" ht="16.5" customHeight="1">
      <c r="B134" s="31"/>
      <c r="C134" s="132" t="s">
        <v>156</v>
      </c>
      <c r="D134" s="132" t="s">
        <v>140</v>
      </c>
      <c r="E134" s="133" t="s">
        <v>157</v>
      </c>
      <c r="F134" s="134" t="s">
        <v>155</v>
      </c>
      <c r="G134" s="135" t="s">
        <v>142</v>
      </c>
      <c r="H134" s="136">
        <v>1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38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143</v>
      </c>
      <c r="AT134" s="144" t="s">
        <v>140</v>
      </c>
      <c r="AU134" s="144" t="s">
        <v>83</v>
      </c>
      <c r="AY134" s="16" t="s">
        <v>137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81</v>
      </c>
      <c r="BK134" s="145">
        <f>ROUND(I134*H134,2)</f>
        <v>0</v>
      </c>
      <c r="BL134" s="16" t="s">
        <v>143</v>
      </c>
      <c r="BM134" s="144" t="s">
        <v>158</v>
      </c>
    </row>
    <row r="135" spans="2:65" s="11" customFormat="1" ht="22.9" customHeight="1">
      <c r="B135" s="120"/>
      <c r="D135" s="121" t="s">
        <v>72</v>
      </c>
      <c r="E135" s="130" t="s">
        <v>159</v>
      </c>
      <c r="F135" s="130" t="s">
        <v>160</v>
      </c>
      <c r="I135" s="123"/>
      <c r="J135" s="131">
        <f>BK135</f>
        <v>0</v>
      </c>
      <c r="L135" s="120"/>
      <c r="M135" s="125"/>
      <c r="P135" s="126">
        <f>P136</f>
        <v>0</v>
      </c>
      <c r="R135" s="126">
        <f>R136</f>
        <v>0</v>
      </c>
      <c r="T135" s="127">
        <f>T136</f>
        <v>0</v>
      </c>
      <c r="AR135" s="121" t="s">
        <v>136</v>
      </c>
      <c r="AT135" s="128" t="s">
        <v>72</v>
      </c>
      <c r="AU135" s="128" t="s">
        <v>81</v>
      </c>
      <c r="AY135" s="121" t="s">
        <v>137</v>
      </c>
      <c r="BK135" s="129">
        <f>BK136</f>
        <v>0</v>
      </c>
    </row>
    <row r="136" spans="2:65" s="1" customFormat="1" ht="16.5" customHeight="1">
      <c r="B136" s="31"/>
      <c r="C136" s="132" t="s">
        <v>136</v>
      </c>
      <c r="D136" s="132" t="s">
        <v>140</v>
      </c>
      <c r="E136" s="133" t="s">
        <v>161</v>
      </c>
      <c r="F136" s="134" t="s">
        <v>160</v>
      </c>
      <c r="G136" s="135" t="s">
        <v>142</v>
      </c>
      <c r="H136" s="136">
        <v>1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38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143</v>
      </c>
      <c r="AT136" s="144" t="s">
        <v>140</v>
      </c>
      <c r="AU136" s="144" t="s">
        <v>83</v>
      </c>
      <c r="AY136" s="16" t="s">
        <v>137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81</v>
      </c>
      <c r="BK136" s="145">
        <f>ROUND(I136*H136,2)</f>
        <v>0</v>
      </c>
      <c r="BL136" s="16" t="s">
        <v>143</v>
      </c>
      <c r="BM136" s="144" t="s">
        <v>162</v>
      </c>
    </row>
    <row r="137" spans="2:65" s="11" customFormat="1" ht="22.9" customHeight="1">
      <c r="B137" s="120"/>
      <c r="D137" s="121" t="s">
        <v>72</v>
      </c>
      <c r="E137" s="130" t="s">
        <v>163</v>
      </c>
      <c r="F137" s="130" t="s">
        <v>164</v>
      </c>
      <c r="I137" s="123"/>
      <c r="J137" s="131">
        <f>BK137</f>
        <v>0</v>
      </c>
      <c r="L137" s="120"/>
      <c r="M137" s="125"/>
      <c r="P137" s="126">
        <f>P138</f>
        <v>0</v>
      </c>
      <c r="R137" s="126">
        <f>R138</f>
        <v>0</v>
      </c>
      <c r="T137" s="127">
        <f>T138</f>
        <v>0</v>
      </c>
      <c r="AR137" s="121" t="s">
        <v>136</v>
      </c>
      <c r="AT137" s="128" t="s">
        <v>72</v>
      </c>
      <c r="AU137" s="128" t="s">
        <v>81</v>
      </c>
      <c r="AY137" s="121" t="s">
        <v>137</v>
      </c>
      <c r="BK137" s="129">
        <f>BK138</f>
        <v>0</v>
      </c>
    </row>
    <row r="138" spans="2:65" s="1" customFormat="1" ht="16.5" customHeight="1">
      <c r="B138" s="31"/>
      <c r="C138" s="132" t="s">
        <v>165</v>
      </c>
      <c r="D138" s="132" t="s">
        <v>140</v>
      </c>
      <c r="E138" s="133" t="s">
        <v>166</v>
      </c>
      <c r="F138" s="134" t="s">
        <v>164</v>
      </c>
      <c r="G138" s="135" t="s">
        <v>142</v>
      </c>
      <c r="H138" s="136">
        <v>1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38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143</v>
      </c>
      <c r="AT138" s="144" t="s">
        <v>140</v>
      </c>
      <c r="AU138" s="144" t="s">
        <v>83</v>
      </c>
      <c r="AY138" s="16" t="s">
        <v>137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81</v>
      </c>
      <c r="BK138" s="145">
        <f>ROUND(I138*H138,2)</f>
        <v>0</v>
      </c>
      <c r="BL138" s="16" t="s">
        <v>143</v>
      </c>
      <c r="BM138" s="144" t="s">
        <v>167</v>
      </c>
    </row>
    <row r="139" spans="2:65" s="11" customFormat="1" ht="22.9" customHeight="1">
      <c r="B139" s="120"/>
      <c r="D139" s="121" t="s">
        <v>72</v>
      </c>
      <c r="E139" s="130" t="s">
        <v>168</v>
      </c>
      <c r="F139" s="130" t="s">
        <v>169</v>
      </c>
      <c r="I139" s="123"/>
      <c r="J139" s="131">
        <f>BK139</f>
        <v>0</v>
      </c>
      <c r="L139" s="120"/>
      <c r="M139" s="125"/>
      <c r="P139" s="126">
        <f>P140</f>
        <v>0</v>
      </c>
      <c r="R139" s="126">
        <f>R140</f>
        <v>0</v>
      </c>
      <c r="T139" s="127">
        <f>T140</f>
        <v>0</v>
      </c>
      <c r="AR139" s="121" t="s">
        <v>136</v>
      </c>
      <c r="AT139" s="128" t="s">
        <v>72</v>
      </c>
      <c r="AU139" s="128" t="s">
        <v>81</v>
      </c>
      <c r="AY139" s="121" t="s">
        <v>137</v>
      </c>
      <c r="BK139" s="129">
        <f>BK140</f>
        <v>0</v>
      </c>
    </row>
    <row r="140" spans="2:65" s="1" customFormat="1" ht="16.5" customHeight="1">
      <c r="B140" s="31"/>
      <c r="C140" s="132" t="s">
        <v>170</v>
      </c>
      <c r="D140" s="132" t="s">
        <v>140</v>
      </c>
      <c r="E140" s="133" t="s">
        <v>171</v>
      </c>
      <c r="F140" s="134" t="s">
        <v>172</v>
      </c>
      <c r="G140" s="135" t="s">
        <v>142</v>
      </c>
      <c r="H140" s="136">
        <v>1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38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143</v>
      </c>
      <c r="AT140" s="144" t="s">
        <v>140</v>
      </c>
      <c r="AU140" s="144" t="s">
        <v>83</v>
      </c>
      <c r="AY140" s="16" t="s">
        <v>137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81</v>
      </c>
      <c r="BK140" s="145">
        <f>ROUND(I140*H140,2)</f>
        <v>0</v>
      </c>
      <c r="BL140" s="16" t="s">
        <v>143</v>
      </c>
      <c r="BM140" s="144" t="s">
        <v>173</v>
      </c>
    </row>
    <row r="141" spans="2:65" s="11" customFormat="1" ht="22.9" customHeight="1">
      <c r="B141" s="120"/>
      <c r="D141" s="121" t="s">
        <v>72</v>
      </c>
      <c r="E141" s="130" t="s">
        <v>174</v>
      </c>
      <c r="F141" s="130" t="s">
        <v>175</v>
      </c>
      <c r="I141" s="123"/>
      <c r="J141" s="131">
        <f>BK141</f>
        <v>0</v>
      </c>
      <c r="L141" s="120"/>
      <c r="M141" s="125"/>
      <c r="P141" s="126">
        <f>P142</f>
        <v>0</v>
      </c>
      <c r="R141" s="126">
        <f>R142</f>
        <v>0</v>
      </c>
      <c r="T141" s="127">
        <f>T142</f>
        <v>0</v>
      </c>
      <c r="AR141" s="121" t="s">
        <v>136</v>
      </c>
      <c r="AT141" s="128" t="s">
        <v>72</v>
      </c>
      <c r="AU141" s="128" t="s">
        <v>81</v>
      </c>
      <c r="AY141" s="121" t="s">
        <v>137</v>
      </c>
      <c r="BK141" s="129">
        <f>BK142</f>
        <v>0</v>
      </c>
    </row>
    <row r="142" spans="2:65" s="1" customFormat="1" ht="16.5" customHeight="1">
      <c r="B142" s="31"/>
      <c r="C142" s="132" t="s">
        <v>176</v>
      </c>
      <c r="D142" s="132" t="s">
        <v>140</v>
      </c>
      <c r="E142" s="133" t="s">
        <v>177</v>
      </c>
      <c r="F142" s="134" t="s">
        <v>175</v>
      </c>
      <c r="G142" s="135" t="s">
        <v>142</v>
      </c>
      <c r="H142" s="136">
        <v>1</v>
      </c>
      <c r="I142" s="137"/>
      <c r="J142" s="138">
        <f>ROUND(I142*H142,2)</f>
        <v>0</v>
      </c>
      <c r="K142" s="139"/>
      <c r="L142" s="31"/>
      <c r="M142" s="146" t="s">
        <v>1</v>
      </c>
      <c r="N142" s="147" t="s">
        <v>38</v>
      </c>
      <c r="O142" s="148"/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AR142" s="144" t="s">
        <v>143</v>
      </c>
      <c r="AT142" s="144" t="s">
        <v>140</v>
      </c>
      <c r="AU142" s="144" t="s">
        <v>83</v>
      </c>
      <c r="AY142" s="16" t="s">
        <v>137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81</v>
      </c>
      <c r="BK142" s="145">
        <f>ROUND(I142*H142,2)</f>
        <v>0</v>
      </c>
      <c r="BL142" s="16" t="s">
        <v>143</v>
      </c>
      <c r="BM142" s="144" t="s">
        <v>178</v>
      </c>
    </row>
    <row r="143" spans="2:65" s="1" customFormat="1" ht="6.95" customHeight="1"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31"/>
    </row>
  </sheetData>
  <sheetProtection formatColumns="0" formatRows="0" autoFilter="0"/>
  <autoFilter ref="C124:K142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02"/>
  <sheetViews>
    <sheetView showGridLines="0" workbookViewId="0">
      <selection activeCell="F11" sqref="F1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792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9" t="str">
        <f>'Rekapitulace stavby'!K6</f>
        <v>Modernizace učebny</v>
      </c>
      <c r="F7" s="230"/>
      <c r="G7" s="230"/>
      <c r="H7" s="230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211" t="s">
        <v>179</v>
      </c>
      <c r="F9" s="228"/>
      <c r="G9" s="228"/>
      <c r="H9" s="228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3. 8. 2022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1"/>
      <c r="G18" s="201"/>
      <c r="H18" s="201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21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ROUND(J126,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ROUND((SUM(BE126:BE301)),  2)</f>
        <v>0</v>
      </c>
      <c r="I33" s="91">
        <v>0.21</v>
      </c>
      <c r="J33" s="90">
        <f>ROUND(((SUM(BE126:BE301))*I33),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ROUND((SUM(BF126:BF301)),  2)</f>
        <v>0</v>
      </c>
      <c r="I34" s="91">
        <v>0.15</v>
      </c>
      <c r="J34" s="90">
        <f>ROUND(((SUM(BF126:BF301))*I34),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ROUND((SUM(BG126:BG301)),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ROUND((SUM(BH126:BH301)),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ROUND((SUM(BI126:BI301)),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9" t="str">
        <f>E7</f>
        <v>Modernizace učebny</v>
      </c>
      <c r="F85" s="230"/>
      <c r="G85" s="230"/>
      <c r="H85" s="230"/>
      <c r="L85" s="31"/>
    </row>
    <row r="86" spans="2:47" s="1" customFormat="1" ht="12" customHeight="1">
      <c r="B86" s="31"/>
      <c r="C86" s="26" t="s">
        <v>106</v>
      </c>
      <c r="L86" s="31"/>
    </row>
    <row r="87" spans="2:47" s="1" customFormat="1" ht="16.5" customHeight="1">
      <c r="B87" s="31"/>
      <c r="E87" s="211" t="str">
        <f>E9</f>
        <v>01 - Architektonické stavební řešení</v>
      </c>
      <c r="F87" s="228"/>
      <c r="G87" s="228"/>
      <c r="H87" s="228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3. 8. 2022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111</v>
      </c>
      <c r="J96" s="65">
        <f>J126</f>
        <v>0</v>
      </c>
      <c r="L96" s="31"/>
      <c r="AU96" s="16" t="s">
        <v>112</v>
      </c>
    </row>
    <row r="97" spans="2:12" s="8" customFormat="1" ht="24.95" customHeight="1">
      <c r="B97" s="103"/>
      <c r="D97" s="104" t="s">
        <v>180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2:12" s="9" customFormat="1" ht="19.899999999999999" customHeight="1">
      <c r="B98" s="107"/>
      <c r="D98" s="108" t="s">
        <v>181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2:12" s="9" customFormat="1" ht="19.899999999999999" customHeight="1">
      <c r="B99" s="107"/>
      <c r="D99" s="108" t="s">
        <v>182</v>
      </c>
      <c r="E99" s="109"/>
      <c r="F99" s="109"/>
      <c r="G99" s="109"/>
      <c r="H99" s="109"/>
      <c r="I99" s="109"/>
      <c r="J99" s="110">
        <f>J148</f>
        <v>0</v>
      </c>
      <c r="L99" s="107"/>
    </row>
    <row r="100" spans="2:12" s="9" customFormat="1" ht="19.899999999999999" customHeight="1">
      <c r="B100" s="107"/>
      <c r="D100" s="108" t="s">
        <v>183</v>
      </c>
      <c r="E100" s="109"/>
      <c r="F100" s="109"/>
      <c r="G100" s="109"/>
      <c r="H100" s="109"/>
      <c r="I100" s="109"/>
      <c r="J100" s="110">
        <f>J154</f>
        <v>0</v>
      </c>
      <c r="L100" s="107"/>
    </row>
    <row r="101" spans="2:12" s="9" customFormat="1" ht="19.899999999999999" customHeight="1">
      <c r="B101" s="107"/>
      <c r="D101" s="108" t="s">
        <v>184</v>
      </c>
      <c r="E101" s="109"/>
      <c r="F101" s="109"/>
      <c r="G101" s="109"/>
      <c r="H101" s="109"/>
      <c r="I101" s="109"/>
      <c r="J101" s="110">
        <f>J165</f>
        <v>0</v>
      </c>
      <c r="L101" s="107"/>
    </row>
    <row r="102" spans="2:12" s="8" customFormat="1" ht="24.95" customHeight="1">
      <c r="B102" s="103"/>
      <c r="D102" s="104" t="s">
        <v>185</v>
      </c>
      <c r="E102" s="105"/>
      <c r="F102" s="105"/>
      <c r="G102" s="105"/>
      <c r="H102" s="105"/>
      <c r="I102" s="105"/>
      <c r="J102" s="106">
        <f>J167</f>
        <v>0</v>
      </c>
      <c r="L102" s="103"/>
    </row>
    <row r="103" spans="2:12" s="9" customFormat="1" ht="19.899999999999999" customHeight="1">
      <c r="B103" s="107"/>
      <c r="D103" s="108" t="s">
        <v>186</v>
      </c>
      <c r="E103" s="109"/>
      <c r="F103" s="109"/>
      <c r="G103" s="109"/>
      <c r="H103" s="109"/>
      <c r="I103" s="109"/>
      <c r="J103" s="110">
        <f>J168</f>
        <v>0</v>
      </c>
      <c r="L103" s="107"/>
    </row>
    <row r="104" spans="2:12" s="9" customFormat="1" ht="19.899999999999999" customHeight="1">
      <c r="B104" s="107"/>
      <c r="D104" s="108" t="s">
        <v>187</v>
      </c>
      <c r="E104" s="109"/>
      <c r="F104" s="109"/>
      <c r="G104" s="109"/>
      <c r="H104" s="109"/>
      <c r="I104" s="109"/>
      <c r="J104" s="110">
        <f>J177</f>
        <v>0</v>
      </c>
      <c r="L104" s="107"/>
    </row>
    <row r="105" spans="2:12" s="9" customFormat="1" ht="19.899999999999999" customHeight="1">
      <c r="B105" s="107"/>
      <c r="D105" s="108" t="s">
        <v>188</v>
      </c>
      <c r="E105" s="109"/>
      <c r="F105" s="109"/>
      <c r="G105" s="109"/>
      <c r="H105" s="109"/>
      <c r="I105" s="109"/>
      <c r="J105" s="110">
        <f>J223</f>
        <v>0</v>
      </c>
      <c r="L105" s="107"/>
    </row>
    <row r="106" spans="2:12" s="9" customFormat="1" ht="19.899999999999999" customHeight="1">
      <c r="B106" s="107"/>
      <c r="D106" s="108" t="s">
        <v>189</v>
      </c>
      <c r="E106" s="109"/>
      <c r="F106" s="109"/>
      <c r="G106" s="109"/>
      <c r="H106" s="109"/>
      <c r="I106" s="109"/>
      <c r="J106" s="110">
        <f>J246</f>
        <v>0</v>
      </c>
      <c r="L106" s="107"/>
    </row>
    <row r="107" spans="2:12" s="1" customFormat="1" ht="21.75" customHeight="1">
      <c r="B107" s="31"/>
      <c r="L107" s="31"/>
    </row>
    <row r="108" spans="2:12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1"/>
    </row>
    <row r="112" spans="2:12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1"/>
    </row>
    <row r="113" spans="2:63" s="1" customFormat="1" ht="24.95" customHeight="1">
      <c r="B113" s="31"/>
      <c r="C113" s="20" t="s">
        <v>122</v>
      </c>
      <c r="L113" s="31"/>
    </row>
    <row r="114" spans="2:63" s="1" customFormat="1" ht="6.95" customHeight="1">
      <c r="B114" s="31"/>
      <c r="L114" s="31"/>
    </row>
    <row r="115" spans="2:63" s="1" customFormat="1" ht="12" customHeight="1">
      <c r="B115" s="31"/>
      <c r="C115" s="26" t="s">
        <v>16</v>
      </c>
      <c r="L115" s="31"/>
    </row>
    <row r="116" spans="2:63" s="1" customFormat="1" ht="16.5" customHeight="1">
      <c r="B116" s="31"/>
      <c r="E116" s="229" t="str">
        <f>E7</f>
        <v>Modernizace učebny</v>
      </c>
      <c r="F116" s="230"/>
      <c r="G116" s="230"/>
      <c r="H116" s="230"/>
      <c r="L116" s="31"/>
    </row>
    <row r="117" spans="2:63" s="1" customFormat="1" ht="12" customHeight="1">
      <c r="B117" s="31"/>
      <c r="C117" s="26" t="s">
        <v>106</v>
      </c>
      <c r="L117" s="31"/>
    </row>
    <row r="118" spans="2:63" s="1" customFormat="1" ht="16.5" customHeight="1">
      <c r="B118" s="31"/>
      <c r="E118" s="211" t="str">
        <f>E9</f>
        <v>01 - Architektonické stavební řešení</v>
      </c>
      <c r="F118" s="228"/>
      <c r="G118" s="228"/>
      <c r="H118" s="228"/>
      <c r="L118" s="31"/>
    </row>
    <row r="119" spans="2:63" s="1" customFormat="1" ht="6.95" customHeight="1">
      <c r="B119" s="31"/>
      <c r="L119" s="31"/>
    </row>
    <row r="120" spans="2:63" s="1" customFormat="1" ht="12" customHeight="1">
      <c r="B120" s="31"/>
      <c r="C120" s="26" t="s">
        <v>20</v>
      </c>
      <c r="F120" s="24" t="str">
        <f>F12</f>
        <v xml:space="preserve"> </v>
      </c>
      <c r="I120" s="26" t="s">
        <v>22</v>
      </c>
      <c r="J120" s="51" t="str">
        <f>IF(J12="","",J12)</f>
        <v>3. 8. 2022</v>
      </c>
      <c r="L120" s="31"/>
    </row>
    <row r="121" spans="2:63" s="1" customFormat="1" ht="6.95" customHeight="1">
      <c r="B121" s="31"/>
      <c r="L121" s="31"/>
    </row>
    <row r="122" spans="2:63" s="1" customFormat="1" ht="15.2" customHeight="1">
      <c r="B122" s="31"/>
      <c r="C122" s="26" t="s">
        <v>24</v>
      </c>
      <c r="F122" s="24" t="str">
        <f>E15</f>
        <v xml:space="preserve"> </v>
      </c>
      <c r="I122" s="26" t="s">
        <v>29</v>
      </c>
      <c r="J122" s="29" t="str">
        <f>E21</f>
        <v xml:space="preserve"> </v>
      </c>
      <c r="L122" s="31"/>
    </row>
    <row r="123" spans="2:63" s="1" customFormat="1" ht="15.2" customHeight="1">
      <c r="B123" s="31"/>
      <c r="C123" s="26" t="s">
        <v>27</v>
      </c>
      <c r="F123" s="24" t="str">
        <f>IF(E18="","",E18)</f>
        <v>Vyplň údaj</v>
      </c>
      <c r="I123" s="26" t="s">
        <v>31</v>
      </c>
      <c r="J123" s="29" t="str">
        <f>E24</f>
        <v xml:space="preserve"> </v>
      </c>
      <c r="L123" s="31"/>
    </row>
    <row r="124" spans="2:63" s="1" customFormat="1" ht="10.35" customHeight="1">
      <c r="B124" s="31"/>
      <c r="L124" s="31"/>
    </row>
    <row r="125" spans="2:63" s="10" customFormat="1" ht="29.25" customHeight="1">
      <c r="B125" s="111"/>
      <c r="C125" s="112" t="s">
        <v>123</v>
      </c>
      <c r="D125" s="113" t="s">
        <v>58</v>
      </c>
      <c r="E125" s="113" t="s">
        <v>54</v>
      </c>
      <c r="F125" s="113" t="s">
        <v>55</v>
      </c>
      <c r="G125" s="113" t="s">
        <v>124</v>
      </c>
      <c r="H125" s="113" t="s">
        <v>125</v>
      </c>
      <c r="I125" s="113" t="s">
        <v>126</v>
      </c>
      <c r="J125" s="114" t="s">
        <v>110</v>
      </c>
      <c r="K125" s="115" t="s">
        <v>127</v>
      </c>
      <c r="L125" s="111"/>
      <c r="M125" s="58" t="s">
        <v>1</v>
      </c>
      <c r="N125" s="59" t="s">
        <v>37</v>
      </c>
      <c r="O125" s="59" t="s">
        <v>128</v>
      </c>
      <c r="P125" s="59" t="s">
        <v>129</v>
      </c>
      <c r="Q125" s="59" t="s">
        <v>130</v>
      </c>
      <c r="R125" s="59" t="s">
        <v>131</v>
      </c>
      <c r="S125" s="59" t="s">
        <v>132</v>
      </c>
      <c r="T125" s="60" t="s">
        <v>133</v>
      </c>
    </row>
    <row r="126" spans="2:63" s="1" customFormat="1" ht="22.9" customHeight="1">
      <c r="B126" s="31"/>
      <c r="C126" s="63" t="s">
        <v>134</v>
      </c>
      <c r="J126" s="116">
        <f>BK126</f>
        <v>0</v>
      </c>
      <c r="L126" s="31"/>
      <c r="M126" s="61"/>
      <c r="N126" s="52"/>
      <c r="O126" s="52"/>
      <c r="P126" s="117">
        <f>P127+P167</f>
        <v>0</v>
      </c>
      <c r="Q126" s="52"/>
      <c r="R126" s="117">
        <f>R127+R167</f>
        <v>9.50372415</v>
      </c>
      <c r="S126" s="52"/>
      <c r="T126" s="118">
        <f>T127+T167</f>
        <v>0</v>
      </c>
      <c r="AT126" s="16" t="s">
        <v>72</v>
      </c>
      <c r="AU126" s="16" t="s">
        <v>112</v>
      </c>
      <c r="BK126" s="119">
        <f>BK127+BK167</f>
        <v>0</v>
      </c>
    </row>
    <row r="127" spans="2:63" s="11" customFormat="1" ht="25.9" customHeight="1">
      <c r="B127" s="120"/>
      <c r="D127" s="121" t="s">
        <v>72</v>
      </c>
      <c r="E127" s="122" t="s">
        <v>190</v>
      </c>
      <c r="F127" s="122" t="s">
        <v>191</v>
      </c>
      <c r="I127" s="123"/>
      <c r="J127" s="124">
        <f>BK127</f>
        <v>0</v>
      </c>
      <c r="L127" s="120"/>
      <c r="M127" s="125"/>
      <c r="P127" s="126">
        <f>P128+P148+P154+P165</f>
        <v>0</v>
      </c>
      <c r="R127" s="126">
        <f>R128+R148+R154+R165</f>
        <v>7.262592999999999</v>
      </c>
      <c r="T127" s="127">
        <f>T128+T148+T154+T165</f>
        <v>0</v>
      </c>
      <c r="AR127" s="121" t="s">
        <v>81</v>
      </c>
      <c r="AT127" s="128" t="s">
        <v>72</v>
      </c>
      <c r="AU127" s="128" t="s">
        <v>73</v>
      </c>
      <c r="AY127" s="121" t="s">
        <v>137</v>
      </c>
      <c r="BK127" s="129">
        <f>BK128+BK148+BK154+BK165</f>
        <v>0</v>
      </c>
    </row>
    <row r="128" spans="2:63" s="11" customFormat="1" ht="22.9" customHeight="1">
      <c r="B128" s="120"/>
      <c r="D128" s="121" t="s">
        <v>72</v>
      </c>
      <c r="E128" s="130" t="s">
        <v>165</v>
      </c>
      <c r="F128" s="130" t="s">
        <v>192</v>
      </c>
      <c r="I128" s="123"/>
      <c r="J128" s="131">
        <f>BK128</f>
        <v>0</v>
      </c>
      <c r="L128" s="120"/>
      <c r="M128" s="125"/>
      <c r="P128" s="126">
        <f>SUM(P129:P147)</f>
        <v>0</v>
      </c>
      <c r="R128" s="126">
        <f>SUM(R129:R147)</f>
        <v>7.2208229999999993</v>
      </c>
      <c r="T128" s="127">
        <f>SUM(T129:T147)</f>
        <v>0</v>
      </c>
      <c r="AR128" s="121" t="s">
        <v>81</v>
      </c>
      <c r="AT128" s="128" t="s">
        <v>72</v>
      </c>
      <c r="AU128" s="128" t="s">
        <v>81</v>
      </c>
      <c r="AY128" s="121" t="s">
        <v>137</v>
      </c>
      <c r="BK128" s="129">
        <f>SUM(BK129:BK147)</f>
        <v>0</v>
      </c>
    </row>
    <row r="129" spans="2:65" s="1" customFormat="1" ht="24.2" customHeight="1">
      <c r="B129" s="31"/>
      <c r="C129" s="132" t="s">
        <v>81</v>
      </c>
      <c r="D129" s="132" t="s">
        <v>140</v>
      </c>
      <c r="E129" s="133" t="s">
        <v>193</v>
      </c>
      <c r="F129" s="134" t="s">
        <v>194</v>
      </c>
      <c r="G129" s="135" t="s">
        <v>195</v>
      </c>
      <c r="H129" s="136">
        <v>50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38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156</v>
      </c>
      <c r="AT129" s="144" t="s">
        <v>140</v>
      </c>
      <c r="AU129" s="144" t="s">
        <v>83</v>
      </c>
      <c r="AY129" s="16" t="s">
        <v>137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81</v>
      </c>
      <c r="BK129" s="145">
        <f>ROUND(I129*H129,2)</f>
        <v>0</v>
      </c>
      <c r="BL129" s="16" t="s">
        <v>156</v>
      </c>
      <c r="BM129" s="144" t="s">
        <v>196</v>
      </c>
    </row>
    <row r="130" spans="2:65" s="1" customFormat="1" ht="21.75" customHeight="1">
      <c r="B130" s="31"/>
      <c r="C130" s="132" t="s">
        <v>83</v>
      </c>
      <c r="D130" s="132" t="s">
        <v>140</v>
      </c>
      <c r="E130" s="133" t="s">
        <v>197</v>
      </c>
      <c r="F130" s="134" t="s">
        <v>198</v>
      </c>
      <c r="G130" s="135" t="s">
        <v>199</v>
      </c>
      <c r="H130" s="136">
        <v>100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38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156</v>
      </c>
      <c r="AT130" s="144" t="s">
        <v>140</v>
      </c>
      <c r="AU130" s="144" t="s">
        <v>83</v>
      </c>
      <c r="AY130" s="16" t="s">
        <v>137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81</v>
      </c>
      <c r="BK130" s="145">
        <f>ROUND(I130*H130,2)</f>
        <v>0</v>
      </c>
      <c r="BL130" s="16" t="s">
        <v>156</v>
      </c>
      <c r="BM130" s="144" t="s">
        <v>200</v>
      </c>
    </row>
    <row r="131" spans="2:65" s="1" customFormat="1" ht="24.2" customHeight="1">
      <c r="B131" s="31"/>
      <c r="C131" s="132" t="s">
        <v>151</v>
      </c>
      <c r="D131" s="132" t="s">
        <v>140</v>
      </c>
      <c r="E131" s="133" t="s">
        <v>201</v>
      </c>
      <c r="F131" s="134" t="s">
        <v>202</v>
      </c>
      <c r="G131" s="135" t="s">
        <v>195</v>
      </c>
      <c r="H131" s="136">
        <v>50</v>
      </c>
      <c r="I131" s="137"/>
      <c r="J131" s="138">
        <f>ROUND(I131*H131,2)</f>
        <v>0</v>
      </c>
      <c r="K131" s="139"/>
      <c r="L131" s="31"/>
      <c r="M131" s="140" t="s">
        <v>1</v>
      </c>
      <c r="N131" s="141" t="s">
        <v>38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156</v>
      </c>
      <c r="AT131" s="144" t="s">
        <v>140</v>
      </c>
      <c r="AU131" s="144" t="s">
        <v>83</v>
      </c>
      <c r="AY131" s="16" t="s">
        <v>137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81</v>
      </c>
      <c r="BK131" s="145">
        <f>ROUND(I131*H131,2)</f>
        <v>0</v>
      </c>
      <c r="BL131" s="16" t="s">
        <v>156</v>
      </c>
      <c r="BM131" s="144" t="s">
        <v>203</v>
      </c>
    </row>
    <row r="132" spans="2:65" s="1" customFormat="1" ht="33" customHeight="1">
      <c r="B132" s="31"/>
      <c r="C132" s="132" t="s">
        <v>156</v>
      </c>
      <c r="D132" s="132" t="s">
        <v>140</v>
      </c>
      <c r="E132" s="133" t="s">
        <v>204</v>
      </c>
      <c r="F132" s="134" t="s">
        <v>205</v>
      </c>
      <c r="G132" s="135" t="s">
        <v>206</v>
      </c>
      <c r="H132" s="136">
        <v>2.88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38</v>
      </c>
      <c r="P132" s="142">
        <f>O132*H132</f>
        <v>0</v>
      </c>
      <c r="Q132" s="142">
        <v>2.5018699999999998</v>
      </c>
      <c r="R132" s="142">
        <f>Q132*H132</f>
        <v>7.2053855999999996</v>
      </c>
      <c r="S132" s="142">
        <v>0</v>
      </c>
      <c r="T132" s="143">
        <f>S132*H132</f>
        <v>0</v>
      </c>
      <c r="AR132" s="144" t="s">
        <v>156</v>
      </c>
      <c r="AT132" s="144" t="s">
        <v>140</v>
      </c>
      <c r="AU132" s="144" t="s">
        <v>83</v>
      </c>
      <c r="AY132" s="16" t="s">
        <v>137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81</v>
      </c>
      <c r="BK132" s="145">
        <f>ROUND(I132*H132,2)</f>
        <v>0</v>
      </c>
      <c r="BL132" s="16" t="s">
        <v>156</v>
      </c>
      <c r="BM132" s="144" t="s">
        <v>207</v>
      </c>
    </row>
    <row r="133" spans="2:65" s="12" customFormat="1">
      <c r="B133" s="151"/>
      <c r="D133" s="152" t="s">
        <v>208</v>
      </c>
      <c r="E133" s="153" t="s">
        <v>1</v>
      </c>
      <c r="F133" s="154" t="s">
        <v>209</v>
      </c>
      <c r="H133" s="153" t="s">
        <v>1</v>
      </c>
      <c r="I133" s="155"/>
      <c r="L133" s="151"/>
      <c r="M133" s="156"/>
      <c r="T133" s="157"/>
      <c r="AT133" s="153" t="s">
        <v>208</v>
      </c>
      <c r="AU133" s="153" t="s">
        <v>83</v>
      </c>
      <c r="AV133" s="12" t="s">
        <v>81</v>
      </c>
      <c r="AW133" s="12" t="s">
        <v>30</v>
      </c>
      <c r="AX133" s="12" t="s">
        <v>73</v>
      </c>
      <c r="AY133" s="153" t="s">
        <v>137</v>
      </c>
    </row>
    <row r="134" spans="2:65" s="13" customFormat="1">
      <c r="B134" s="158"/>
      <c r="D134" s="152" t="s">
        <v>208</v>
      </c>
      <c r="E134" s="159" t="s">
        <v>1</v>
      </c>
      <c r="F134" s="160" t="s">
        <v>210</v>
      </c>
      <c r="H134" s="161">
        <v>2.88</v>
      </c>
      <c r="I134" s="162"/>
      <c r="L134" s="158"/>
      <c r="M134" s="163"/>
      <c r="T134" s="164"/>
      <c r="AT134" s="159" t="s">
        <v>208</v>
      </c>
      <c r="AU134" s="159" t="s">
        <v>83</v>
      </c>
      <c r="AV134" s="13" t="s">
        <v>83</v>
      </c>
      <c r="AW134" s="13" t="s">
        <v>30</v>
      </c>
      <c r="AX134" s="13" t="s">
        <v>73</v>
      </c>
      <c r="AY134" s="159" t="s">
        <v>137</v>
      </c>
    </row>
    <row r="135" spans="2:65" s="14" customFormat="1">
      <c r="B135" s="165"/>
      <c r="D135" s="152" t="s">
        <v>208</v>
      </c>
      <c r="E135" s="166" t="s">
        <v>1</v>
      </c>
      <c r="F135" s="167" t="s">
        <v>211</v>
      </c>
      <c r="H135" s="168">
        <v>2.88</v>
      </c>
      <c r="I135" s="169"/>
      <c r="L135" s="165"/>
      <c r="M135" s="170"/>
      <c r="T135" s="171"/>
      <c r="AT135" s="166" t="s">
        <v>208</v>
      </c>
      <c r="AU135" s="166" t="s">
        <v>83</v>
      </c>
      <c r="AV135" s="14" t="s">
        <v>156</v>
      </c>
      <c r="AW135" s="14" t="s">
        <v>30</v>
      </c>
      <c r="AX135" s="14" t="s">
        <v>81</v>
      </c>
      <c r="AY135" s="166" t="s">
        <v>137</v>
      </c>
    </row>
    <row r="136" spans="2:65" s="1" customFormat="1" ht="16.5" customHeight="1">
      <c r="B136" s="31"/>
      <c r="C136" s="132" t="s">
        <v>136</v>
      </c>
      <c r="D136" s="132" t="s">
        <v>140</v>
      </c>
      <c r="E136" s="133" t="s">
        <v>212</v>
      </c>
      <c r="F136" s="134" t="s">
        <v>213</v>
      </c>
      <c r="G136" s="135" t="s">
        <v>195</v>
      </c>
      <c r="H136" s="136">
        <v>1.125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38</v>
      </c>
      <c r="P136" s="142">
        <f>O136*H136</f>
        <v>0</v>
      </c>
      <c r="Q136" s="142">
        <v>1.3520000000000001E-2</v>
      </c>
      <c r="R136" s="142">
        <f>Q136*H136</f>
        <v>1.5210000000000001E-2</v>
      </c>
      <c r="S136" s="142">
        <v>0</v>
      </c>
      <c r="T136" s="143">
        <f>S136*H136</f>
        <v>0</v>
      </c>
      <c r="AR136" s="144" t="s">
        <v>156</v>
      </c>
      <c r="AT136" s="144" t="s">
        <v>140</v>
      </c>
      <c r="AU136" s="144" t="s">
        <v>83</v>
      </c>
      <c r="AY136" s="16" t="s">
        <v>137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81</v>
      </c>
      <c r="BK136" s="145">
        <f>ROUND(I136*H136,2)</f>
        <v>0</v>
      </c>
      <c r="BL136" s="16" t="s">
        <v>156</v>
      </c>
      <c r="BM136" s="144" t="s">
        <v>214</v>
      </c>
    </row>
    <row r="137" spans="2:65" s="12" customFormat="1">
      <c r="B137" s="151"/>
      <c r="D137" s="152" t="s">
        <v>208</v>
      </c>
      <c r="E137" s="153" t="s">
        <v>1</v>
      </c>
      <c r="F137" s="154" t="s">
        <v>209</v>
      </c>
      <c r="H137" s="153" t="s">
        <v>1</v>
      </c>
      <c r="I137" s="155"/>
      <c r="L137" s="151"/>
      <c r="M137" s="156"/>
      <c r="T137" s="157"/>
      <c r="AT137" s="153" t="s">
        <v>208</v>
      </c>
      <c r="AU137" s="153" t="s">
        <v>83</v>
      </c>
      <c r="AV137" s="12" t="s">
        <v>81</v>
      </c>
      <c r="AW137" s="12" t="s">
        <v>30</v>
      </c>
      <c r="AX137" s="12" t="s">
        <v>73</v>
      </c>
      <c r="AY137" s="153" t="s">
        <v>137</v>
      </c>
    </row>
    <row r="138" spans="2:65" s="13" customFormat="1">
      <c r="B138" s="158"/>
      <c r="D138" s="152" t="s">
        <v>208</v>
      </c>
      <c r="E138" s="159" t="s">
        <v>1</v>
      </c>
      <c r="F138" s="160" t="s">
        <v>215</v>
      </c>
      <c r="H138" s="161">
        <v>1.125</v>
      </c>
      <c r="I138" s="162"/>
      <c r="L138" s="158"/>
      <c r="M138" s="163"/>
      <c r="T138" s="164"/>
      <c r="AT138" s="159" t="s">
        <v>208</v>
      </c>
      <c r="AU138" s="159" t="s">
        <v>83</v>
      </c>
      <c r="AV138" s="13" t="s">
        <v>83</v>
      </c>
      <c r="AW138" s="13" t="s">
        <v>30</v>
      </c>
      <c r="AX138" s="13" t="s">
        <v>73</v>
      </c>
      <c r="AY138" s="159" t="s">
        <v>137</v>
      </c>
    </row>
    <row r="139" spans="2:65" s="14" customFormat="1">
      <c r="B139" s="165"/>
      <c r="D139" s="152" t="s">
        <v>208</v>
      </c>
      <c r="E139" s="166" t="s">
        <v>1</v>
      </c>
      <c r="F139" s="167" t="s">
        <v>211</v>
      </c>
      <c r="H139" s="168">
        <v>1.125</v>
      </c>
      <c r="I139" s="169"/>
      <c r="L139" s="165"/>
      <c r="M139" s="170"/>
      <c r="T139" s="171"/>
      <c r="AT139" s="166" t="s">
        <v>208</v>
      </c>
      <c r="AU139" s="166" t="s">
        <v>83</v>
      </c>
      <c r="AV139" s="14" t="s">
        <v>156</v>
      </c>
      <c r="AW139" s="14" t="s">
        <v>30</v>
      </c>
      <c r="AX139" s="14" t="s">
        <v>81</v>
      </c>
      <c r="AY139" s="166" t="s">
        <v>137</v>
      </c>
    </row>
    <row r="140" spans="2:65" s="1" customFormat="1" ht="16.5" customHeight="1">
      <c r="B140" s="31"/>
      <c r="C140" s="132" t="s">
        <v>165</v>
      </c>
      <c r="D140" s="132" t="s">
        <v>140</v>
      </c>
      <c r="E140" s="133" t="s">
        <v>216</v>
      </c>
      <c r="F140" s="134" t="s">
        <v>217</v>
      </c>
      <c r="G140" s="135" t="s">
        <v>195</v>
      </c>
      <c r="H140" s="136">
        <v>1.125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38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156</v>
      </c>
      <c r="AT140" s="144" t="s">
        <v>140</v>
      </c>
      <c r="AU140" s="144" t="s">
        <v>83</v>
      </c>
      <c r="AY140" s="16" t="s">
        <v>137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81</v>
      </c>
      <c r="BK140" s="145">
        <f>ROUND(I140*H140,2)</f>
        <v>0</v>
      </c>
      <c r="BL140" s="16" t="s">
        <v>156</v>
      </c>
      <c r="BM140" s="144" t="s">
        <v>218</v>
      </c>
    </row>
    <row r="141" spans="2:65" s="12" customFormat="1">
      <c r="B141" s="151"/>
      <c r="D141" s="152" t="s">
        <v>208</v>
      </c>
      <c r="E141" s="153" t="s">
        <v>1</v>
      </c>
      <c r="F141" s="154" t="s">
        <v>209</v>
      </c>
      <c r="H141" s="153" t="s">
        <v>1</v>
      </c>
      <c r="I141" s="155"/>
      <c r="L141" s="151"/>
      <c r="M141" s="156"/>
      <c r="T141" s="157"/>
      <c r="AT141" s="153" t="s">
        <v>208</v>
      </c>
      <c r="AU141" s="153" t="s">
        <v>83</v>
      </c>
      <c r="AV141" s="12" t="s">
        <v>81</v>
      </c>
      <c r="AW141" s="12" t="s">
        <v>30</v>
      </c>
      <c r="AX141" s="12" t="s">
        <v>73</v>
      </c>
      <c r="AY141" s="153" t="s">
        <v>137</v>
      </c>
    </row>
    <row r="142" spans="2:65" s="13" customFormat="1">
      <c r="B142" s="158"/>
      <c r="D142" s="152" t="s">
        <v>208</v>
      </c>
      <c r="E142" s="159" t="s">
        <v>1</v>
      </c>
      <c r="F142" s="160" t="s">
        <v>215</v>
      </c>
      <c r="H142" s="161">
        <v>1.125</v>
      </c>
      <c r="I142" s="162"/>
      <c r="L142" s="158"/>
      <c r="M142" s="163"/>
      <c r="T142" s="164"/>
      <c r="AT142" s="159" t="s">
        <v>208</v>
      </c>
      <c r="AU142" s="159" t="s">
        <v>83</v>
      </c>
      <c r="AV142" s="13" t="s">
        <v>83</v>
      </c>
      <c r="AW142" s="13" t="s">
        <v>30</v>
      </c>
      <c r="AX142" s="13" t="s">
        <v>73</v>
      </c>
      <c r="AY142" s="159" t="s">
        <v>137</v>
      </c>
    </row>
    <row r="143" spans="2:65" s="14" customFormat="1">
      <c r="B143" s="165"/>
      <c r="D143" s="152" t="s">
        <v>208</v>
      </c>
      <c r="E143" s="166" t="s">
        <v>1</v>
      </c>
      <c r="F143" s="167" t="s">
        <v>211</v>
      </c>
      <c r="H143" s="168">
        <v>1.125</v>
      </c>
      <c r="I143" s="169"/>
      <c r="L143" s="165"/>
      <c r="M143" s="170"/>
      <c r="T143" s="171"/>
      <c r="AT143" s="166" t="s">
        <v>208</v>
      </c>
      <c r="AU143" s="166" t="s">
        <v>83</v>
      </c>
      <c r="AV143" s="14" t="s">
        <v>156</v>
      </c>
      <c r="AW143" s="14" t="s">
        <v>30</v>
      </c>
      <c r="AX143" s="14" t="s">
        <v>81</v>
      </c>
      <c r="AY143" s="166" t="s">
        <v>137</v>
      </c>
    </row>
    <row r="144" spans="2:65" s="1" customFormat="1" ht="37.9" customHeight="1">
      <c r="B144" s="31"/>
      <c r="C144" s="132" t="s">
        <v>170</v>
      </c>
      <c r="D144" s="132" t="s">
        <v>140</v>
      </c>
      <c r="E144" s="133" t="s">
        <v>219</v>
      </c>
      <c r="F144" s="134" t="s">
        <v>220</v>
      </c>
      <c r="G144" s="135" t="s">
        <v>199</v>
      </c>
      <c r="H144" s="136">
        <v>11.37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38</v>
      </c>
      <c r="P144" s="142">
        <f>O144*H144</f>
        <v>0</v>
      </c>
      <c r="Q144" s="142">
        <v>2.0000000000000002E-5</v>
      </c>
      <c r="R144" s="142">
        <f>Q144*H144</f>
        <v>2.274E-4</v>
      </c>
      <c r="S144" s="142">
        <v>0</v>
      </c>
      <c r="T144" s="143">
        <f>S144*H144</f>
        <v>0</v>
      </c>
      <c r="AR144" s="144" t="s">
        <v>156</v>
      </c>
      <c r="AT144" s="144" t="s">
        <v>140</v>
      </c>
      <c r="AU144" s="144" t="s">
        <v>83</v>
      </c>
      <c r="AY144" s="16" t="s">
        <v>137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81</v>
      </c>
      <c r="BK144" s="145">
        <f>ROUND(I144*H144,2)</f>
        <v>0</v>
      </c>
      <c r="BL144" s="16" t="s">
        <v>156</v>
      </c>
      <c r="BM144" s="144" t="s">
        <v>221</v>
      </c>
    </row>
    <row r="145" spans="2:65" s="12" customFormat="1">
      <c r="B145" s="151"/>
      <c r="D145" s="152" t="s">
        <v>208</v>
      </c>
      <c r="E145" s="153" t="s">
        <v>1</v>
      </c>
      <c r="F145" s="154" t="s">
        <v>209</v>
      </c>
      <c r="H145" s="153" t="s">
        <v>1</v>
      </c>
      <c r="I145" s="155"/>
      <c r="L145" s="151"/>
      <c r="M145" s="156"/>
      <c r="T145" s="157"/>
      <c r="AT145" s="153" t="s">
        <v>208</v>
      </c>
      <c r="AU145" s="153" t="s">
        <v>83</v>
      </c>
      <c r="AV145" s="12" t="s">
        <v>81</v>
      </c>
      <c r="AW145" s="12" t="s">
        <v>30</v>
      </c>
      <c r="AX145" s="12" t="s">
        <v>73</v>
      </c>
      <c r="AY145" s="153" t="s">
        <v>137</v>
      </c>
    </row>
    <row r="146" spans="2:65" s="13" customFormat="1">
      <c r="B146" s="158"/>
      <c r="D146" s="152" t="s">
        <v>208</v>
      </c>
      <c r="E146" s="159" t="s">
        <v>1</v>
      </c>
      <c r="F146" s="160" t="s">
        <v>222</v>
      </c>
      <c r="H146" s="161">
        <v>11.37</v>
      </c>
      <c r="I146" s="162"/>
      <c r="L146" s="158"/>
      <c r="M146" s="163"/>
      <c r="T146" s="164"/>
      <c r="AT146" s="159" t="s">
        <v>208</v>
      </c>
      <c r="AU146" s="159" t="s">
        <v>83</v>
      </c>
      <c r="AV146" s="13" t="s">
        <v>83</v>
      </c>
      <c r="AW146" s="13" t="s">
        <v>30</v>
      </c>
      <c r="AX146" s="13" t="s">
        <v>73</v>
      </c>
      <c r="AY146" s="159" t="s">
        <v>137</v>
      </c>
    </row>
    <row r="147" spans="2:65" s="14" customFormat="1">
      <c r="B147" s="165"/>
      <c r="D147" s="152" t="s">
        <v>208</v>
      </c>
      <c r="E147" s="166" t="s">
        <v>1</v>
      </c>
      <c r="F147" s="167" t="s">
        <v>211</v>
      </c>
      <c r="H147" s="168">
        <v>11.37</v>
      </c>
      <c r="I147" s="169"/>
      <c r="L147" s="165"/>
      <c r="M147" s="170"/>
      <c r="T147" s="171"/>
      <c r="AT147" s="166" t="s">
        <v>208</v>
      </c>
      <c r="AU147" s="166" t="s">
        <v>83</v>
      </c>
      <c r="AV147" s="14" t="s">
        <v>156</v>
      </c>
      <c r="AW147" s="14" t="s">
        <v>30</v>
      </c>
      <c r="AX147" s="14" t="s">
        <v>81</v>
      </c>
      <c r="AY147" s="166" t="s">
        <v>137</v>
      </c>
    </row>
    <row r="148" spans="2:65" s="11" customFormat="1" ht="22.9" customHeight="1">
      <c r="B148" s="120"/>
      <c r="D148" s="121" t="s">
        <v>72</v>
      </c>
      <c r="E148" s="130" t="s">
        <v>223</v>
      </c>
      <c r="F148" s="130" t="s">
        <v>224</v>
      </c>
      <c r="I148" s="123"/>
      <c r="J148" s="131">
        <f>BK148</f>
        <v>0</v>
      </c>
      <c r="L148" s="120"/>
      <c r="M148" s="125"/>
      <c r="P148" s="126">
        <f>SUM(P149:P153)</f>
        <v>0</v>
      </c>
      <c r="R148" s="126">
        <f>SUM(R149:R153)</f>
        <v>4.1769999999999995E-2</v>
      </c>
      <c r="T148" s="127">
        <f>SUM(T149:T153)</f>
        <v>0</v>
      </c>
      <c r="AR148" s="121" t="s">
        <v>81</v>
      </c>
      <c r="AT148" s="128" t="s">
        <v>72</v>
      </c>
      <c r="AU148" s="128" t="s">
        <v>81</v>
      </c>
      <c r="AY148" s="121" t="s">
        <v>137</v>
      </c>
      <c r="BK148" s="129">
        <f>SUM(BK149:BK153)</f>
        <v>0</v>
      </c>
    </row>
    <row r="149" spans="2:65" s="1" customFormat="1" ht="33" customHeight="1">
      <c r="B149" s="31"/>
      <c r="C149" s="132" t="s">
        <v>176</v>
      </c>
      <c r="D149" s="132" t="s">
        <v>140</v>
      </c>
      <c r="E149" s="133" t="s">
        <v>225</v>
      </c>
      <c r="F149" s="134" t="s">
        <v>226</v>
      </c>
      <c r="G149" s="135" t="s">
        <v>195</v>
      </c>
      <c r="H149" s="136">
        <v>321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38</v>
      </c>
      <c r="P149" s="142">
        <f>O149*H149</f>
        <v>0</v>
      </c>
      <c r="Q149" s="142">
        <v>1.2999999999999999E-4</v>
      </c>
      <c r="R149" s="142">
        <f>Q149*H149</f>
        <v>4.1729999999999996E-2</v>
      </c>
      <c r="S149" s="142">
        <v>0</v>
      </c>
      <c r="T149" s="143">
        <f>S149*H149</f>
        <v>0</v>
      </c>
      <c r="AR149" s="144" t="s">
        <v>156</v>
      </c>
      <c r="AT149" s="144" t="s">
        <v>140</v>
      </c>
      <c r="AU149" s="144" t="s">
        <v>83</v>
      </c>
      <c r="AY149" s="16" t="s">
        <v>137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81</v>
      </c>
      <c r="BK149" s="145">
        <f>ROUND(I149*H149,2)</f>
        <v>0</v>
      </c>
      <c r="BL149" s="16" t="s">
        <v>156</v>
      </c>
      <c r="BM149" s="144" t="s">
        <v>227</v>
      </c>
    </row>
    <row r="150" spans="2:65" s="12" customFormat="1">
      <c r="B150" s="151"/>
      <c r="D150" s="152" t="s">
        <v>208</v>
      </c>
      <c r="E150" s="153" t="s">
        <v>1</v>
      </c>
      <c r="F150" s="154" t="s">
        <v>228</v>
      </c>
      <c r="H150" s="153" t="s">
        <v>1</v>
      </c>
      <c r="I150" s="155"/>
      <c r="L150" s="151"/>
      <c r="M150" s="156"/>
      <c r="T150" s="157"/>
      <c r="AT150" s="153" t="s">
        <v>208</v>
      </c>
      <c r="AU150" s="153" t="s">
        <v>83</v>
      </c>
      <c r="AV150" s="12" t="s">
        <v>81</v>
      </c>
      <c r="AW150" s="12" t="s">
        <v>30</v>
      </c>
      <c r="AX150" s="12" t="s">
        <v>73</v>
      </c>
      <c r="AY150" s="153" t="s">
        <v>137</v>
      </c>
    </row>
    <row r="151" spans="2:65" s="13" customFormat="1">
      <c r="B151" s="158"/>
      <c r="D151" s="152" t="s">
        <v>208</v>
      </c>
      <c r="E151" s="159" t="s">
        <v>1</v>
      </c>
      <c r="F151" s="160" t="s">
        <v>229</v>
      </c>
      <c r="H151" s="161">
        <v>321</v>
      </c>
      <c r="I151" s="162"/>
      <c r="L151" s="158"/>
      <c r="M151" s="163"/>
      <c r="T151" s="164"/>
      <c r="AT151" s="159" t="s">
        <v>208</v>
      </c>
      <c r="AU151" s="159" t="s">
        <v>83</v>
      </c>
      <c r="AV151" s="13" t="s">
        <v>83</v>
      </c>
      <c r="AW151" s="13" t="s">
        <v>30</v>
      </c>
      <c r="AX151" s="13" t="s">
        <v>73</v>
      </c>
      <c r="AY151" s="159" t="s">
        <v>137</v>
      </c>
    </row>
    <row r="152" spans="2:65" s="14" customFormat="1">
      <c r="B152" s="165"/>
      <c r="D152" s="152" t="s">
        <v>208</v>
      </c>
      <c r="E152" s="166" t="s">
        <v>1</v>
      </c>
      <c r="F152" s="167" t="s">
        <v>211</v>
      </c>
      <c r="H152" s="168">
        <v>321</v>
      </c>
      <c r="I152" s="169"/>
      <c r="L152" s="165"/>
      <c r="M152" s="170"/>
      <c r="T152" s="171"/>
      <c r="AT152" s="166" t="s">
        <v>208</v>
      </c>
      <c r="AU152" s="166" t="s">
        <v>83</v>
      </c>
      <c r="AV152" s="14" t="s">
        <v>156</v>
      </c>
      <c r="AW152" s="14" t="s">
        <v>30</v>
      </c>
      <c r="AX152" s="14" t="s">
        <v>81</v>
      </c>
      <c r="AY152" s="166" t="s">
        <v>137</v>
      </c>
    </row>
    <row r="153" spans="2:65" s="1" customFormat="1" ht="16.5" customHeight="1">
      <c r="B153" s="31"/>
      <c r="C153" s="132" t="s">
        <v>223</v>
      </c>
      <c r="D153" s="132" t="s">
        <v>140</v>
      </c>
      <c r="E153" s="133" t="s">
        <v>230</v>
      </c>
      <c r="F153" s="134" t="s">
        <v>231</v>
      </c>
      <c r="G153" s="135" t="s">
        <v>232</v>
      </c>
      <c r="H153" s="136">
        <v>1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38</v>
      </c>
      <c r="P153" s="142">
        <f>O153*H153</f>
        <v>0</v>
      </c>
      <c r="Q153" s="142">
        <v>4.0000000000000003E-5</v>
      </c>
      <c r="R153" s="142">
        <f>Q153*H153</f>
        <v>4.0000000000000003E-5</v>
      </c>
      <c r="S153" s="142">
        <v>0</v>
      </c>
      <c r="T153" s="143">
        <f>S153*H153</f>
        <v>0</v>
      </c>
      <c r="AR153" s="144" t="s">
        <v>156</v>
      </c>
      <c r="AT153" s="144" t="s">
        <v>140</v>
      </c>
      <c r="AU153" s="144" t="s">
        <v>83</v>
      </c>
      <c r="AY153" s="16" t="s">
        <v>137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81</v>
      </c>
      <c r="BK153" s="145">
        <f>ROUND(I153*H153,2)</f>
        <v>0</v>
      </c>
      <c r="BL153" s="16" t="s">
        <v>156</v>
      </c>
      <c r="BM153" s="144" t="s">
        <v>233</v>
      </c>
    </row>
    <row r="154" spans="2:65" s="11" customFormat="1" ht="22.9" customHeight="1">
      <c r="B154" s="120"/>
      <c r="D154" s="121" t="s">
        <v>72</v>
      </c>
      <c r="E154" s="130" t="s">
        <v>234</v>
      </c>
      <c r="F154" s="130" t="s">
        <v>235</v>
      </c>
      <c r="I154" s="123"/>
      <c r="J154" s="131">
        <f>BK154</f>
        <v>0</v>
      </c>
      <c r="L154" s="120"/>
      <c r="M154" s="125"/>
      <c r="P154" s="126">
        <f>SUM(P155:P164)</f>
        <v>0</v>
      </c>
      <c r="R154" s="126">
        <f>SUM(R155:R164)</f>
        <v>0</v>
      </c>
      <c r="T154" s="127">
        <f>SUM(T155:T164)</f>
        <v>0</v>
      </c>
      <c r="AR154" s="121" t="s">
        <v>81</v>
      </c>
      <c r="AT154" s="128" t="s">
        <v>72</v>
      </c>
      <c r="AU154" s="128" t="s">
        <v>81</v>
      </c>
      <c r="AY154" s="121" t="s">
        <v>137</v>
      </c>
      <c r="BK154" s="129">
        <f>SUM(BK155:BK164)</f>
        <v>0</v>
      </c>
    </row>
    <row r="155" spans="2:65" s="1" customFormat="1" ht="24.2" customHeight="1">
      <c r="B155" s="31"/>
      <c r="C155" s="132" t="s">
        <v>236</v>
      </c>
      <c r="D155" s="132" t="s">
        <v>140</v>
      </c>
      <c r="E155" s="133" t="s">
        <v>237</v>
      </c>
      <c r="F155" s="134" t="s">
        <v>238</v>
      </c>
      <c r="G155" s="135" t="s">
        <v>239</v>
      </c>
      <c r="H155" s="136">
        <v>1.5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38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156</v>
      </c>
      <c r="AT155" s="144" t="s">
        <v>140</v>
      </c>
      <c r="AU155" s="144" t="s">
        <v>83</v>
      </c>
      <c r="AY155" s="16" t="s">
        <v>137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81</v>
      </c>
      <c r="BK155" s="145">
        <f>ROUND(I155*H155,2)</f>
        <v>0</v>
      </c>
      <c r="BL155" s="16" t="s">
        <v>156</v>
      </c>
      <c r="BM155" s="144" t="s">
        <v>240</v>
      </c>
    </row>
    <row r="156" spans="2:65" s="12" customFormat="1">
      <c r="B156" s="151"/>
      <c r="D156" s="152" t="s">
        <v>208</v>
      </c>
      <c r="E156" s="153" t="s">
        <v>1</v>
      </c>
      <c r="F156" s="154" t="s">
        <v>241</v>
      </c>
      <c r="H156" s="153" t="s">
        <v>1</v>
      </c>
      <c r="I156" s="155"/>
      <c r="L156" s="151"/>
      <c r="M156" s="156"/>
      <c r="T156" s="157"/>
      <c r="AT156" s="153" t="s">
        <v>208</v>
      </c>
      <c r="AU156" s="153" t="s">
        <v>83</v>
      </c>
      <c r="AV156" s="12" t="s">
        <v>81</v>
      </c>
      <c r="AW156" s="12" t="s">
        <v>30</v>
      </c>
      <c r="AX156" s="12" t="s">
        <v>73</v>
      </c>
      <c r="AY156" s="153" t="s">
        <v>137</v>
      </c>
    </row>
    <row r="157" spans="2:65" s="13" customFormat="1">
      <c r="B157" s="158"/>
      <c r="D157" s="152" t="s">
        <v>208</v>
      </c>
      <c r="E157" s="159" t="s">
        <v>1</v>
      </c>
      <c r="F157" s="160" t="s">
        <v>242</v>
      </c>
      <c r="H157" s="161">
        <v>1.5</v>
      </c>
      <c r="I157" s="162"/>
      <c r="L157" s="158"/>
      <c r="M157" s="163"/>
      <c r="T157" s="164"/>
      <c r="AT157" s="159" t="s">
        <v>208</v>
      </c>
      <c r="AU157" s="159" t="s">
        <v>83</v>
      </c>
      <c r="AV157" s="13" t="s">
        <v>83</v>
      </c>
      <c r="AW157" s="13" t="s">
        <v>30</v>
      </c>
      <c r="AX157" s="13" t="s">
        <v>73</v>
      </c>
      <c r="AY157" s="159" t="s">
        <v>137</v>
      </c>
    </row>
    <row r="158" spans="2:65" s="14" customFormat="1">
      <c r="B158" s="165"/>
      <c r="D158" s="152" t="s">
        <v>208</v>
      </c>
      <c r="E158" s="166" t="s">
        <v>1</v>
      </c>
      <c r="F158" s="167" t="s">
        <v>211</v>
      </c>
      <c r="H158" s="168">
        <v>1.5</v>
      </c>
      <c r="I158" s="169"/>
      <c r="L158" s="165"/>
      <c r="M158" s="170"/>
      <c r="T158" s="171"/>
      <c r="AT158" s="166" t="s">
        <v>208</v>
      </c>
      <c r="AU158" s="166" t="s">
        <v>83</v>
      </c>
      <c r="AV158" s="14" t="s">
        <v>156</v>
      </c>
      <c r="AW158" s="14" t="s">
        <v>30</v>
      </c>
      <c r="AX158" s="14" t="s">
        <v>81</v>
      </c>
      <c r="AY158" s="166" t="s">
        <v>137</v>
      </c>
    </row>
    <row r="159" spans="2:65" s="1" customFormat="1" ht="24.2" customHeight="1">
      <c r="B159" s="31"/>
      <c r="C159" s="132" t="s">
        <v>243</v>
      </c>
      <c r="D159" s="132" t="s">
        <v>140</v>
      </c>
      <c r="E159" s="133" t="s">
        <v>244</v>
      </c>
      <c r="F159" s="134" t="s">
        <v>245</v>
      </c>
      <c r="G159" s="135" t="s">
        <v>239</v>
      </c>
      <c r="H159" s="136">
        <v>28.5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38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156</v>
      </c>
      <c r="AT159" s="144" t="s">
        <v>140</v>
      </c>
      <c r="AU159" s="144" t="s">
        <v>83</v>
      </c>
      <c r="AY159" s="16" t="s">
        <v>137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81</v>
      </c>
      <c r="BK159" s="145">
        <f>ROUND(I159*H159,2)</f>
        <v>0</v>
      </c>
      <c r="BL159" s="16" t="s">
        <v>156</v>
      </c>
      <c r="BM159" s="144" t="s">
        <v>246</v>
      </c>
    </row>
    <row r="160" spans="2:65" s="12" customFormat="1">
      <c r="B160" s="151"/>
      <c r="D160" s="152" t="s">
        <v>208</v>
      </c>
      <c r="E160" s="153" t="s">
        <v>1</v>
      </c>
      <c r="F160" s="154" t="s">
        <v>247</v>
      </c>
      <c r="H160" s="153" t="s">
        <v>1</v>
      </c>
      <c r="I160" s="155"/>
      <c r="L160" s="151"/>
      <c r="M160" s="156"/>
      <c r="T160" s="157"/>
      <c r="AT160" s="153" t="s">
        <v>208</v>
      </c>
      <c r="AU160" s="153" t="s">
        <v>83</v>
      </c>
      <c r="AV160" s="12" t="s">
        <v>81</v>
      </c>
      <c r="AW160" s="12" t="s">
        <v>30</v>
      </c>
      <c r="AX160" s="12" t="s">
        <v>73</v>
      </c>
      <c r="AY160" s="153" t="s">
        <v>137</v>
      </c>
    </row>
    <row r="161" spans="2:65" s="13" customFormat="1">
      <c r="B161" s="158"/>
      <c r="D161" s="152" t="s">
        <v>208</v>
      </c>
      <c r="E161" s="159" t="s">
        <v>1</v>
      </c>
      <c r="F161" s="160" t="s">
        <v>248</v>
      </c>
      <c r="H161" s="161">
        <v>28.5</v>
      </c>
      <c r="I161" s="162"/>
      <c r="L161" s="158"/>
      <c r="M161" s="163"/>
      <c r="T161" s="164"/>
      <c r="AT161" s="159" t="s">
        <v>208</v>
      </c>
      <c r="AU161" s="159" t="s">
        <v>83</v>
      </c>
      <c r="AV161" s="13" t="s">
        <v>83</v>
      </c>
      <c r="AW161" s="13" t="s">
        <v>30</v>
      </c>
      <c r="AX161" s="13" t="s">
        <v>73</v>
      </c>
      <c r="AY161" s="159" t="s">
        <v>137</v>
      </c>
    </row>
    <row r="162" spans="2:65" s="14" customFormat="1">
      <c r="B162" s="165"/>
      <c r="D162" s="152" t="s">
        <v>208</v>
      </c>
      <c r="E162" s="166" t="s">
        <v>1</v>
      </c>
      <c r="F162" s="167" t="s">
        <v>211</v>
      </c>
      <c r="H162" s="168">
        <v>28.5</v>
      </c>
      <c r="I162" s="169"/>
      <c r="L162" s="165"/>
      <c r="M162" s="170"/>
      <c r="T162" s="171"/>
      <c r="AT162" s="166" t="s">
        <v>208</v>
      </c>
      <c r="AU162" s="166" t="s">
        <v>83</v>
      </c>
      <c r="AV162" s="14" t="s">
        <v>156</v>
      </c>
      <c r="AW162" s="14" t="s">
        <v>30</v>
      </c>
      <c r="AX162" s="14" t="s">
        <v>81</v>
      </c>
      <c r="AY162" s="166" t="s">
        <v>137</v>
      </c>
    </row>
    <row r="163" spans="2:65" s="1" customFormat="1" ht="33" customHeight="1">
      <c r="B163" s="31"/>
      <c r="C163" s="132" t="s">
        <v>249</v>
      </c>
      <c r="D163" s="132" t="s">
        <v>140</v>
      </c>
      <c r="E163" s="133" t="s">
        <v>250</v>
      </c>
      <c r="F163" s="134" t="s">
        <v>251</v>
      </c>
      <c r="G163" s="135" t="s">
        <v>239</v>
      </c>
      <c r="H163" s="136">
        <v>1.5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38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156</v>
      </c>
      <c r="AT163" s="144" t="s">
        <v>140</v>
      </c>
      <c r="AU163" s="144" t="s">
        <v>83</v>
      </c>
      <c r="AY163" s="16" t="s">
        <v>137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81</v>
      </c>
      <c r="BK163" s="145">
        <f>ROUND(I163*H163,2)</f>
        <v>0</v>
      </c>
      <c r="BL163" s="16" t="s">
        <v>156</v>
      </c>
      <c r="BM163" s="144" t="s">
        <v>252</v>
      </c>
    </row>
    <row r="164" spans="2:65" s="1" customFormat="1" ht="33" customHeight="1">
      <c r="B164" s="31"/>
      <c r="C164" s="132" t="s">
        <v>253</v>
      </c>
      <c r="D164" s="132" t="s">
        <v>140</v>
      </c>
      <c r="E164" s="133" t="s">
        <v>254</v>
      </c>
      <c r="F164" s="134" t="s">
        <v>255</v>
      </c>
      <c r="G164" s="135" t="s">
        <v>239</v>
      </c>
      <c r="H164" s="136">
        <v>1.5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38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156</v>
      </c>
      <c r="AT164" s="144" t="s">
        <v>140</v>
      </c>
      <c r="AU164" s="144" t="s">
        <v>83</v>
      </c>
      <c r="AY164" s="16" t="s">
        <v>137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81</v>
      </c>
      <c r="BK164" s="145">
        <f>ROUND(I164*H164,2)</f>
        <v>0</v>
      </c>
      <c r="BL164" s="16" t="s">
        <v>156</v>
      </c>
      <c r="BM164" s="144" t="s">
        <v>256</v>
      </c>
    </row>
    <row r="165" spans="2:65" s="11" customFormat="1" ht="22.9" customHeight="1">
      <c r="B165" s="120"/>
      <c r="D165" s="121" t="s">
        <v>72</v>
      </c>
      <c r="E165" s="130" t="s">
        <v>257</v>
      </c>
      <c r="F165" s="130" t="s">
        <v>258</v>
      </c>
      <c r="I165" s="123"/>
      <c r="J165" s="131">
        <f>BK165</f>
        <v>0</v>
      </c>
      <c r="L165" s="120"/>
      <c r="M165" s="125"/>
      <c r="P165" s="126">
        <f>P166</f>
        <v>0</v>
      </c>
      <c r="R165" s="126">
        <f>R166</f>
        <v>0</v>
      </c>
      <c r="T165" s="127">
        <f>T166</f>
        <v>0</v>
      </c>
      <c r="AR165" s="121" t="s">
        <v>81</v>
      </c>
      <c r="AT165" s="128" t="s">
        <v>72</v>
      </c>
      <c r="AU165" s="128" t="s">
        <v>81</v>
      </c>
      <c r="AY165" s="121" t="s">
        <v>137</v>
      </c>
      <c r="BK165" s="129">
        <f>BK166</f>
        <v>0</v>
      </c>
    </row>
    <row r="166" spans="2:65" s="1" customFormat="1" ht="16.5" customHeight="1">
      <c r="B166" s="31"/>
      <c r="C166" s="132" t="s">
        <v>259</v>
      </c>
      <c r="D166" s="132" t="s">
        <v>140</v>
      </c>
      <c r="E166" s="133" t="s">
        <v>260</v>
      </c>
      <c r="F166" s="134" t="s">
        <v>261</v>
      </c>
      <c r="G166" s="135" t="s">
        <v>239</v>
      </c>
      <c r="H166" s="136">
        <v>7.2629999999999999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38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156</v>
      </c>
      <c r="AT166" s="144" t="s">
        <v>140</v>
      </c>
      <c r="AU166" s="144" t="s">
        <v>83</v>
      </c>
      <c r="AY166" s="16" t="s">
        <v>137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81</v>
      </c>
      <c r="BK166" s="145">
        <f>ROUND(I166*H166,2)</f>
        <v>0</v>
      </c>
      <c r="BL166" s="16" t="s">
        <v>156</v>
      </c>
      <c r="BM166" s="144" t="s">
        <v>262</v>
      </c>
    </row>
    <row r="167" spans="2:65" s="11" customFormat="1" ht="25.9" customHeight="1">
      <c r="B167" s="120"/>
      <c r="D167" s="121" t="s">
        <v>72</v>
      </c>
      <c r="E167" s="122" t="s">
        <v>263</v>
      </c>
      <c r="F167" s="122" t="s">
        <v>264</v>
      </c>
      <c r="I167" s="123"/>
      <c r="J167" s="124">
        <f>BK167</f>
        <v>0</v>
      </c>
      <c r="L167" s="120"/>
      <c r="M167" s="125"/>
      <c r="P167" s="126">
        <f>P168+P177+P223+P246</f>
        <v>0</v>
      </c>
      <c r="R167" s="126">
        <f>R168+R177+R223+R246</f>
        <v>2.2411311500000002</v>
      </c>
      <c r="T167" s="127">
        <f>T168+T177+T223+T246</f>
        <v>0</v>
      </c>
      <c r="AR167" s="121" t="s">
        <v>83</v>
      </c>
      <c r="AT167" s="128" t="s">
        <v>72</v>
      </c>
      <c r="AU167" s="128" t="s">
        <v>73</v>
      </c>
      <c r="AY167" s="121" t="s">
        <v>137</v>
      </c>
      <c r="BK167" s="129">
        <f>BK168+BK177+BK223+BK246</f>
        <v>0</v>
      </c>
    </row>
    <row r="168" spans="2:65" s="11" customFormat="1" ht="22.9" customHeight="1">
      <c r="B168" s="120"/>
      <c r="D168" s="121" t="s">
        <v>72</v>
      </c>
      <c r="E168" s="130" t="s">
        <v>265</v>
      </c>
      <c r="F168" s="130" t="s">
        <v>266</v>
      </c>
      <c r="I168" s="123"/>
      <c r="J168" s="131">
        <f>BK168</f>
        <v>0</v>
      </c>
      <c r="L168" s="120"/>
      <c r="M168" s="125"/>
      <c r="P168" s="126">
        <f>SUM(P169:P176)</f>
        <v>0</v>
      </c>
      <c r="R168" s="126">
        <f>SUM(R169:R176)</f>
        <v>0.13808520000000002</v>
      </c>
      <c r="T168" s="127">
        <f>SUM(T169:T176)</f>
        <v>0</v>
      </c>
      <c r="AR168" s="121" t="s">
        <v>83</v>
      </c>
      <c r="AT168" s="128" t="s">
        <v>72</v>
      </c>
      <c r="AU168" s="128" t="s">
        <v>81</v>
      </c>
      <c r="AY168" s="121" t="s">
        <v>137</v>
      </c>
      <c r="BK168" s="129">
        <f>SUM(BK169:BK176)</f>
        <v>0</v>
      </c>
    </row>
    <row r="169" spans="2:65" s="1" customFormat="1" ht="24.2" customHeight="1">
      <c r="B169" s="31"/>
      <c r="C169" s="132" t="s">
        <v>8</v>
      </c>
      <c r="D169" s="132" t="s">
        <v>140</v>
      </c>
      <c r="E169" s="133" t="s">
        <v>267</v>
      </c>
      <c r="F169" s="134" t="s">
        <v>268</v>
      </c>
      <c r="G169" s="135" t="s">
        <v>195</v>
      </c>
      <c r="H169" s="136">
        <v>38.04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38</v>
      </c>
      <c r="P169" s="142">
        <f>O169*H169</f>
        <v>0</v>
      </c>
      <c r="Q169" s="142">
        <v>1.32E-3</v>
      </c>
      <c r="R169" s="142">
        <f>Q169*H169</f>
        <v>5.0212800000000002E-2</v>
      </c>
      <c r="S169" s="142">
        <v>0</v>
      </c>
      <c r="T169" s="143">
        <f>S169*H169</f>
        <v>0</v>
      </c>
      <c r="AR169" s="144" t="s">
        <v>269</v>
      </c>
      <c r="AT169" s="144" t="s">
        <v>140</v>
      </c>
      <c r="AU169" s="144" t="s">
        <v>83</v>
      </c>
      <c r="AY169" s="16" t="s">
        <v>137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81</v>
      </c>
      <c r="BK169" s="145">
        <f>ROUND(I169*H169,2)</f>
        <v>0</v>
      </c>
      <c r="BL169" s="16" t="s">
        <v>269</v>
      </c>
      <c r="BM169" s="144" t="s">
        <v>270</v>
      </c>
    </row>
    <row r="170" spans="2:65" s="12" customFormat="1">
      <c r="B170" s="151"/>
      <c r="D170" s="152" t="s">
        <v>208</v>
      </c>
      <c r="E170" s="153" t="s">
        <v>1</v>
      </c>
      <c r="F170" s="154" t="s">
        <v>271</v>
      </c>
      <c r="H170" s="153" t="s">
        <v>1</v>
      </c>
      <c r="I170" s="155"/>
      <c r="L170" s="151"/>
      <c r="M170" s="156"/>
      <c r="T170" s="157"/>
      <c r="AT170" s="153" t="s">
        <v>208</v>
      </c>
      <c r="AU170" s="153" t="s">
        <v>83</v>
      </c>
      <c r="AV170" s="12" t="s">
        <v>81</v>
      </c>
      <c r="AW170" s="12" t="s">
        <v>30</v>
      </c>
      <c r="AX170" s="12" t="s">
        <v>73</v>
      </c>
      <c r="AY170" s="153" t="s">
        <v>137</v>
      </c>
    </row>
    <row r="171" spans="2:65" s="13" customFormat="1">
      <c r="B171" s="158"/>
      <c r="D171" s="152" t="s">
        <v>208</v>
      </c>
      <c r="E171" s="159" t="s">
        <v>1</v>
      </c>
      <c r="F171" s="160" t="s">
        <v>272</v>
      </c>
      <c r="H171" s="161">
        <v>38.04</v>
      </c>
      <c r="I171" s="162"/>
      <c r="L171" s="158"/>
      <c r="M171" s="163"/>
      <c r="T171" s="164"/>
      <c r="AT171" s="159" t="s">
        <v>208</v>
      </c>
      <c r="AU171" s="159" t="s">
        <v>83</v>
      </c>
      <c r="AV171" s="13" t="s">
        <v>83</v>
      </c>
      <c r="AW171" s="13" t="s">
        <v>30</v>
      </c>
      <c r="AX171" s="13" t="s">
        <v>73</v>
      </c>
      <c r="AY171" s="159" t="s">
        <v>137</v>
      </c>
    </row>
    <row r="172" spans="2:65" s="14" customFormat="1">
      <c r="B172" s="165"/>
      <c r="D172" s="152" t="s">
        <v>208</v>
      </c>
      <c r="E172" s="166" t="s">
        <v>1</v>
      </c>
      <c r="F172" s="167" t="s">
        <v>211</v>
      </c>
      <c r="H172" s="168">
        <v>38.04</v>
      </c>
      <c r="I172" s="169"/>
      <c r="L172" s="165"/>
      <c r="M172" s="170"/>
      <c r="T172" s="171"/>
      <c r="AT172" s="166" t="s">
        <v>208</v>
      </c>
      <c r="AU172" s="166" t="s">
        <v>83</v>
      </c>
      <c r="AV172" s="14" t="s">
        <v>156</v>
      </c>
      <c r="AW172" s="14" t="s">
        <v>30</v>
      </c>
      <c r="AX172" s="14" t="s">
        <v>81</v>
      </c>
      <c r="AY172" s="166" t="s">
        <v>137</v>
      </c>
    </row>
    <row r="173" spans="2:65" s="1" customFormat="1" ht="16.5" customHeight="1">
      <c r="B173" s="31"/>
      <c r="C173" s="172" t="s">
        <v>269</v>
      </c>
      <c r="D173" s="172" t="s">
        <v>273</v>
      </c>
      <c r="E173" s="173" t="s">
        <v>274</v>
      </c>
      <c r="F173" s="174" t="s">
        <v>275</v>
      </c>
      <c r="G173" s="175" t="s">
        <v>195</v>
      </c>
      <c r="H173" s="176">
        <v>39.942</v>
      </c>
      <c r="I173" s="177"/>
      <c r="J173" s="178">
        <f>ROUND(I173*H173,2)</f>
        <v>0</v>
      </c>
      <c r="K173" s="179"/>
      <c r="L173" s="180"/>
      <c r="M173" s="181" t="s">
        <v>1</v>
      </c>
      <c r="N173" s="182" t="s">
        <v>38</v>
      </c>
      <c r="P173" s="142">
        <f>O173*H173</f>
        <v>0</v>
      </c>
      <c r="Q173" s="142">
        <v>2.2000000000000001E-3</v>
      </c>
      <c r="R173" s="142">
        <f>Q173*H173</f>
        <v>8.7872400000000003E-2</v>
      </c>
      <c r="S173" s="142">
        <v>0</v>
      </c>
      <c r="T173" s="143">
        <f>S173*H173</f>
        <v>0</v>
      </c>
      <c r="AR173" s="144" t="s">
        <v>276</v>
      </c>
      <c r="AT173" s="144" t="s">
        <v>273</v>
      </c>
      <c r="AU173" s="144" t="s">
        <v>83</v>
      </c>
      <c r="AY173" s="16" t="s">
        <v>137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81</v>
      </c>
      <c r="BK173" s="145">
        <f>ROUND(I173*H173,2)</f>
        <v>0</v>
      </c>
      <c r="BL173" s="16" t="s">
        <v>269</v>
      </c>
      <c r="BM173" s="144" t="s">
        <v>277</v>
      </c>
    </row>
    <row r="174" spans="2:65" s="1" customFormat="1" ht="78">
      <c r="B174" s="31"/>
      <c r="D174" s="152" t="s">
        <v>278</v>
      </c>
      <c r="F174" s="183" t="s">
        <v>279</v>
      </c>
      <c r="I174" s="184"/>
      <c r="L174" s="31"/>
      <c r="M174" s="185"/>
      <c r="T174" s="55"/>
      <c r="AT174" s="16" t="s">
        <v>278</v>
      </c>
      <c r="AU174" s="16" t="s">
        <v>83</v>
      </c>
    </row>
    <row r="175" spans="2:65" s="13" customFormat="1">
      <c r="B175" s="158"/>
      <c r="D175" s="152" t="s">
        <v>208</v>
      </c>
      <c r="E175" s="159" t="s">
        <v>1</v>
      </c>
      <c r="F175" s="160" t="s">
        <v>280</v>
      </c>
      <c r="H175" s="161">
        <v>39.942</v>
      </c>
      <c r="I175" s="162"/>
      <c r="L175" s="158"/>
      <c r="M175" s="163"/>
      <c r="T175" s="164"/>
      <c r="AT175" s="159" t="s">
        <v>208</v>
      </c>
      <c r="AU175" s="159" t="s">
        <v>83</v>
      </c>
      <c r="AV175" s="13" t="s">
        <v>83</v>
      </c>
      <c r="AW175" s="13" t="s">
        <v>30</v>
      </c>
      <c r="AX175" s="13" t="s">
        <v>81</v>
      </c>
      <c r="AY175" s="159" t="s">
        <v>137</v>
      </c>
    </row>
    <row r="176" spans="2:65" s="1" customFormat="1" ht="24.2" customHeight="1">
      <c r="B176" s="31"/>
      <c r="C176" s="132" t="s">
        <v>281</v>
      </c>
      <c r="D176" s="132" t="s">
        <v>140</v>
      </c>
      <c r="E176" s="133" t="s">
        <v>282</v>
      </c>
      <c r="F176" s="134" t="s">
        <v>283</v>
      </c>
      <c r="G176" s="135" t="s">
        <v>284</v>
      </c>
      <c r="H176" s="186"/>
      <c r="I176" s="137"/>
      <c r="J176" s="138">
        <f>ROUND(I176*H176,2)</f>
        <v>0</v>
      </c>
      <c r="K176" s="139"/>
      <c r="L176" s="31"/>
      <c r="M176" s="140" t="s">
        <v>1</v>
      </c>
      <c r="N176" s="141" t="s">
        <v>38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269</v>
      </c>
      <c r="AT176" s="144" t="s">
        <v>140</v>
      </c>
      <c r="AU176" s="144" t="s">
        <v>83</v>
      </c>
      <c r="AY176" s="16" t="s">
        <v>137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81</v>
      </c>
      <c r="BK176" s="145">
        <f>ROUND(I176*H176,2)</f>
        <v>0</v>
      </c>
      <c r="BL176" s="16" t="s">
        <v>269</v>
      </c>
      <c r="BM176" s="144" t="s">
        <v>285</v>
      </c>
    </row>
    <row r="177" spans="2:65" s="11" customFormat="1" ht="22.9" customHeight="1">
      <c r="B177" s="120"/>
      <c r="D177" s="121" t="s">
        <v>72</v>
      </c>
      <c r="E177" s="130" t="s">
        <v>286</v>
      </c>
      <c r="F177" s="130" t="s">
        <v>287</v>
      </c>
      <c r="I177" s="123"/>
      <c r="J177" s="131">
        <f>BK177</f>
        <v>0</v>
      </c>
      <c r="L177" s="120"/>
      <c r="M177" s="125"/>
      <c r="P177" s="126">
        <f>SUM(P178:P222)</f>
        <v>0</v>
      </c>
      <c r="R177" s="126">
        <f>SUM(R178:R222)</f>
        <v>1.48632287</v>
      </c>
      <c r="T177" s="127">
        <f>SUM(T178:T222)</f>
        <v>0</v>
      </c>
      <c r="AR177" s="121" t="s">
        <v>83</v>
      </c>
      <c r="AT177" s="128" t="s">
        <v>72</v>
      </c>
      <c r="AU177" s="128" t="s">
        <v>81</v>
      </c>
      <c r="AY177" s="121" t="s">
        <v>137</v>
      </c>
      <c r="BK177" s="129">
        <f>SUM(BK178:BK222)</f>
        <v>0</v>
      </c>
    </row>
    <row r="178" spans="2:65" s="1" customFormat="1" ht="16.5" customHeight="1">
      <c r="B178" s="31"/>
      <c r="C178" s="132" t="s">
        <v>288</v>
      </c>
      <c r="D178" s="132" t="s">
        <v>140</v>
      </c>
      <c r="E178" s="133" t="s">
        <v>289</v>
      </c>
      <c r="F178" s="134" t="s">
        <v>290</v>
      </c>
      <c r="G178" s="135" t="s">
        <v>195</v>
      </c>
      <c r="H178" s="136">
        <v>106.887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38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269</v>
      </c>
      <c r="AT178" s="144" t="s">
        <v>140</v>
      </c>
      <c r="AU178" s="144" t="s">
        <v>83</v>
      </c>
      <c r="AY178" s="16" t="s">
        <v>137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81</v>
      </c>
      <c r="BK178" s="145">
        <f>ROUND(I178*H178,2)</f>
        <v>0</v>
      </c>
      <c r="BL178" s="16" t="s">
        <v>269</v>
      </c>
      <c r="BM178" s="144" t="s">
        <v>291</v>
      </c>
    </row>
    <row r="179" spans="2:65" s="12" customFormat="1">
      <c r="B179" s="151"/>
      <c r="D179" s="152" t="s">
        <v>208</v>
      </c>
      <c r="E179" s="153" t="s">
        <v>1</v>
      </c>
      <c r="F179" s="154" t="s">
        <v>292</v>
      </c>
      <c r="H179" s="153" t="s">
        <v>1</v>
      </c>
      <c r="I179" s="155"/>
      <c r="L179" s="151"/>
      <c r="M179" s="156"/>
      <c r="T179" s="157"/>
      <c r="AT179" s="153" t="s">
        <v>208</v>
      </c>
      <c r="AU179" s="153" t="s">
        <v>83</v>
      </c>
      <c r="AV179" s="12" t="s">
        <v>81</v>
      </c>
      <c r="AW179" s="12" t="s">
        <v>30</v>
      </c>
      <c r="AX179" s="12" t="s">
        <v>73</v>
      </c>
      <c r="AY179" s="153" t="s">
        <v>137</v>
      </c>
    </row>
    <row r="180" spans="2:65" s="12" customFormat="1">
      <c r="B180" s="151"/>
      <c r="D180" s="152" t="s">
        <v>208</v>
      </c>
      <c r="E180" s="153" t="s">
        <v>1</v>
      </c>
      <c r="F180" s="154" t="s">
        <v>293</v>
      </c>
      <c r="H180" s="153" t="s">
        <v>1</v>
      </c>
      <c r="I180" s="155"/>
      <c r="L180" s="151"/>
      <c r="M180" s="156"/>
      <c r="T180" s="157"/>
      <c r="AT180" s="153" t="s">
        <v>208</v>
      </c>
      <c r="AU180" s="153" t="s">
        <v>83</v>
      </c>
      <c r="AV180" s="12" t="s">
        <v>81</v>
      </c>
      <c r="AW180" s="12" t="s">
        <v>30</v>
      </c>
      <c r="AX180" s="12" t="s">
        <v>73</v>
      </c>
      <c r="AY180" s="153" t="s">
        <v>137</v>
      </c>
    </row>
    <row r="181" spans="2:65" s="13" customFormat="1">
      <c r="B181" s="158"/>
      <c r="D181" s="152" t="s">
        <v>208</v>
      </c>
      <c r="E181" s="159" t="s">
        <v>1</v>
      </c>
      <c r="F181" s="160" t="s">
        <v>294</v>
      </c>
      <c r="H181" s="161">
        <v>22.34</v>
      </c>
      <c r="I181" s="162"/>
      <c r="L181" s="158"/>
      <c r="M181" s="163"/>
      <c r="T181" s="164"/>
      <c r="AT181" s="159" t="s">
        <v>208</v>
      </c>
      <c r="AU181" s="159" t="s">
        <v>83</v>
      </c>
      <c r="AV181" s="13" t="s">
        <v>83</v>
      </c>
      <c r="AW181" s="13" t="s">
        <v>30</v>
      </c>
      <c r="AX181" s="13" t="s">
        <v>73</v>
      </c>
      <c r="AY181" s="159" t="s">
        <v>137</v>
      </c>
    </row>
    <row r="182" spans="2:65" s="13" customFormat="1">
      <c r="B182" s="158"/>
      <c r="D182" s="152" t="s">
        <v>208</v>
      </c>
      <c r="E182" s="159" t="s">
        <v>1</v>
      </c>
      <c r="F182" s="160" t="s">
        <v>295</v>
      </c>
      <c r="H182" s="161">
        <v>-0.67200000000000004</v>
      </c>
      <c r="I182" s="162"/>
      <c r="L182" s="158"/>
      <c r="M182" s="163"/>
      <c r="T182" s="164"/>
      <c r="AT182" s="159" t="s">
        <v>208</v>
      </c>
      <c r="AU182" s="159" t="s">
        <v>83</v>
      </c>
      <c r="AV182" s="13" t="s">
        <v>83</v>
      </c>
      <c r="AW182" s="13" t="s">
        <v>30</v>
      </c>
      <c r="AX182" s="13" t="s">
        <v>73</v>
      </c>
      <c r="AY182" s="159" t="s">
        <v>137</v>
      </c>
    </row>
    <row r="183" spans="2:65" s="12" customFormat="1">
      <c r="B183" s="151"/>
      <c r="D183" s="152" t="s">
        <v>208</v>
      </c>
      <c r="E183" s="153" t="s">
        <v>1</v>
      </c>
      <c r="F183" s="154" t="s">
        <v>271</v>
      </c>
      <c r="H183" s="153" t="s">
        <v>1</v>
      </c>
      <c r="I183" s="155"/>
      <c r="L183" s="151"/>
      <c r="M183" s="156"/>
      <c r="T183" s="157"/>
      <c r="AT183" s="153" t="s">
        <v>208</v>
      </c>
      <c r="AU183" s="153" t="s">
        <v>83</v>
      </c>
      <c r="AV183" s="12" t="s">
        <v>81</v>
      </c>
      <c r="AW183" s="12" t="s">
        <v>30</v>
      </c>
      <c r="AX183" s="12" t="s">
        <v>73</v>
      </c>
      <c r="AY183" s="153" t="s">
        <v>137</v>
      </c>
    </row>
    <row r="184" spans="2:65" s="13" customFormat="1">
      <c r="B184" s="158"/>
      <c r="D184" s="152" t="s">
        <v>208</v>
      </c>
      <c r="E184" s="159" t="s">
        <v>1</v>
      </c>
      <c r="F184" s="160" t="s">
        <v>296</v>
      </c>
      <c r="H184" s="161">
        <v>85.218999999999994</v>
      </c>
      <c r="I184" s="162"/>
      <c r="L184" s="158"/>
      <c r="M184" s="163"/>
      <c r="T184" s="164"/>
      <c r="AT184" s="159" t="s">
        <v>208</v>
      </c>
      <c r="AU184" s="159" t="s">
        <v>83</v>
      </c>
      <c r="AV184" s="13" t="s">
        <v>83</v>
      </c>
      <c r="AW184" s="13" t="s">
        <v>30</v>
      </c>
      <c r="AX184" s="13" t="s">
        <v>73</v>
      </c>
      <c r="AY184" s="159" t="s">
        <v>137</v>
      </c>
    </row>
    <row r="185" spans="2:65" s="14" customFormat="1">
      <c r="B185" s="165"/>
      <c r="D185" s="152" t="s">
        <v>208</v>
      </c>
      <c r="E185" s="166" t="s">
        <v>1</v>
      </c>
      <c r="F185" s="167" t="s">
        <v>211</v>
      </c>
      <c r="H185" s="168">
        <v>106.887</v>
      </c>
      <c r="I185" s="169"/>
      <c r="L185" s="165"/>
      <c r="M185" s="170"/>
      <c r="T185" s="171"/>
      <c r="AT185" s="166" t="s">
        <v>208</v>
      </c>
      <c r="AU185" s="166" t="s">
        <v>83</v>
      </c>
      <c r="AV185" s="14" t="s">
        <v>156</v>
      </c>
      <c r="AW185" s="14" t="s">
        <v>30</v>
      </c>
      <c r="AX185" s="14" t="s">
        <v>81</v>
      </c>
      <c r="AY185" s="166" t="s">
        <v>137</v>
      </c>
    </row>
    <row r="186" spans="2:65" s="1" customFormat="1" ht="24.2" customHeight="1">
      <c r="B186" s="31"/>
      <c r="C186" s="132" t="s">
        <v>297</v>
      </c>
      <c r="D186" s="132" t="s">
        <v>140</v>
      </c>
      <c r="E186" s="133" t="s">
        <v>298</v>
      </c>
      <c r="F186" s="134" t="s">
        <v>299</v>
      </c>
      <c r="G186" s="135" t="s">
        <v>195</v>
      </c>
      <c r="H186" s="136">
        <v>106.887</v>
      </c>
      <c r="I186" s="137"/>
      <c r="J186" s="138">
        <f>ROUND(I186*H186,2)</f>
        <v>0</v>
      </c>
      <c r="K186" s="139"/>
      <c r="L186" s="31"/>
      <c r="M186" s="140" t="s">
        <v>1</v>
      </c>
      <c r="N186" s="141" t="s">
        <v>38</v>
      </c>
      <c r="P186" s="142">
        <f>O186*H186</f>
        <v>0</v>
      </c>
      <c r="Q186" s="142">
        <v>2.0000000000000001E-4</v>
      </c>
      <c r="R186" s="142">
        <f>Q186*H186</f>
        <v>2.1377400000000001E-2</v>
      </c>
      <c r="S186" s="142">
        <v>0</v>
      </c>
      <c r="T186" s="143">
        <f>S186*H186</f>
        <v>0</v>
      </c>
      <c r="AR186" s="144" t="s">
        <v>269</v>
      </c>
      <c r="AT186" s="144" t="s">
        <v>140</v>
      </c>
      <c r="AU186" s="144" t="s">
        <v>83</v>
      </c>
      <c r="AY186" s="16" t="s">
        <v>137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81</v>
      </c>
      <c r="BK186" s="145">
        <f>ROUND(I186*H186,2)</f>
        <v>0</v>
      </c>
      <c r="BL186" s="16" t="s">
        <v>269</v>
      </c>
      <c r="BM186" s="144" t="s">
        <v>300</v>
      </c>
    </row>
    <row r="187" spans="2:65" s="12" customFormat="1">
      <c r="B187" s="151"/>
      <c r="D187" s="152" t="s">
        <v>208</v>
      </c>
      <c r="E187" s="153" t="s">
        <v>1</v>
      </c>
      <c r="F187" s="154" t="s">
        <v>292</v>
      </c>
      <c r="H187" s="153" t="s">
        <v>1</v>
      </c>
      <c r="I187" s="155"/>
      <c r="L187" s="151"/>
      <c r="M187" s="156"/>
      <c r="T187" s="157"/>
      <c r="AT187" s="153" t="s">
        <v>208</v>
      </c>
      <c r="AU187" s="153" t="s">
        <v>83</v>
      </c>
      <c r="AV187" s="12" t="s">
        <v>81</v>
      </c>
      <c r="AW187" s="12" t="s">
        <v>30</v>
      </c>
      <c r="AX187" s="12" t="s">
        <v>73</v>
      </c>
      <c r="AY187" s="153" t="s">
        <v>137</v>
      </c>
    </row>
    <row r="188" spans="2:65" s="12" customFormat="1">
      <c r="B188" s="151"/>
      <c r="D188" s="152" t="s">
        <v>208</v>
      </c>
      <c r="E188" s="153" t="s">
        <v>1</v>
      </c>
      <c r="F188" s="154" t="s">
        <v>293</v>
      </c>
      <c r="H188" s="153" t="s">
        <v>1</v>
      </c>
      <c r="I188" s="155"/>
      <c r="L188" s="151"/>
      <c r="M188" s="156"/>
      <c r="T188" s="157"/>
      <c r="AT188" s="153" t="s">
        <v>208</v>
      </c>
      <c r="AU188" s="153" t="s">
        <v>83</v>
      </c>
      <c r="AV188" s="12" t="s">
        <v>81</v>
      </c>
      <c r="AW188" s="12" t="s">
        <v>30</v>
      </c>
      <c r="AX188" s="12" t="s">
        <v>73</v>
      </c>
      <c r="AY188" s="153" t="s">
        <v>137</v>
      </c>
    </row>
    <row r="189" spans="2:65" s="13" customFormat="1">
      <c r="B189" s="158"/>
      <c r="D189" s="152" t="s">
        <v>208</v>
      </c>
      <c r="E189" s="159" t="s">
        <v>1</v>
      </c>
      <c r="F189" s="160" t="s">
        <v>294</v>
      </c>
      <c r="H189" s="161">
        <v>22.34</v>
      </c>
      <c r="I189" s="162"/>
      <c r="L189" s="158"/>
      <c r="M189" s="163"/>
      <c r="T189" s="164"/>
      <c r="AT189" s="159" t="s">
        <v>208</v>
      </c>
      <c r="AU189" s="159" t="s">
        <v>83</v>
      </c>
      <c r="AV189" s="13" t="s">
        <v>83</v>
      </c>
      <c r="AW189" s="13" t="s">
        <v>30</v>
      </c>
      <c r="AX189" s="13" t="s">
        <v>73</v>
      </c>
      <c r="AY189" s="159" t="s">
        <v>137</v>
      </c>
    </row>
    <row r="190" spans="2:65" s="13" customFormat="1">
      <c r="B190" s="158"/>
      <c r="D190" s="152" t="s">
        <v>208</v>
      </c>
      <c r="E190" s="159" t="s">
        <v>1</v>
      </c>
      <c r="F190" s="160" t="s">
        <v>295</v>
      </c>
      <c r="H190" s="161">
        <v>-0.67200000000000004</v>
      </c>
      <c r="I190" s="162"/>
      <c r="L190" s="158"/>
      <c r="M190" s="163"/>
      <c r="T190" s="164"/>
      <c r="AT190" s="159" t="s">
        <v>208</v>
      </c>
      <c r="AU190" s="159" t="s">
        <v>83</v>
      </c>
      <c r="AV190" s="13" t="s">
        <v>83</v>
      </c>
      <c r="AW190" s="13" t="s">
        <v>30</v>
      </c>
      <c r="AX190" s="13" t="s">
        <v>73</v>
      </c>
      <c r="AY190" s="159" t="s">
        <v>137</v>
      </c>
    </row>
    <row r="191" spans="2:65" s="12" customFormat="1">
      <c r="B191" s="151"/>
      <c r="D191" s="152" t="s">
        <v>208</v>
      </c>
      <c r="E191" s="153" t="s">
        <v>1</v>
      </c>
      <c r="F191" s="154" t="s">
        <v>271</v>
      </c>
      <c r="H191" s="153" t="s">
        <v>1</v>
      </c>
      <c r="I191" s="155"/>
      <c r="L191" s="151"/>
      <c r="M191" s="156"/>
      <c r="T191" s="157"/>
      <c r="AT191" s="153" t="s">
        <v>208</v>
      </c>
      <c r="AU191" s="153" t="s">
        <v>83</v>
      </c>
      <c r="AV191" s="12" t="s">
        <v>81</v>
      </c>
      <c r="AW191" s="12" t="s">
        <v>30</v>
      </c>
      <c r="AX191" s="12" t="s">
        <v>73</v>
      </c>
      <c r="AY191" s="153" t="s">
        <v>137</v>
      </c>
    </row>
    <row r="192" spans="2:65" s="13" customFormat="1">
      <c r="B192" s="158"/>
      <c r="D192" s="152" t="s">
        <v>208</v>
      </c>
      <c r="E192" s="159" t="s">
        <v>1</v>
      </c>
      <c r="F192" s="160" t="s">
        <v>296</v>
      </c>
      <c r="H192" s="161">
        <v>85.218999999999994</v>
      </c>
      <c r="I192" s="162"/>
      <c r="L192" s="158"/>
      <c r="M192" s="163"/>
      <c r="T192" s="164"/>
      <c r="AT192" s="159" t="s">
        <v>208</v>
      </c>
      <c r="AU192" s="159" t="s">
        <v>83</v>
      </c>
      <c r="AV192" s="13" t="s">
        <v>83</v>
      </c>
      <c r="AW192" s="13" t="s">
        <v>30</v>
      </c>
      <c r="AX192" s="13" t="s">
        <v>73</v>
      </c>
      <c r="AY192" s="159" t="s">
        <v>137</v>
      </c>
    </row>
    <row r="193" spans="2:65" s="14" customFormat="1">
      <c r="B193" s="165"/>
      <c r="D193" s="152" t="s">
        <v>208</v>
      </c>
      <c r="E193" s="166" t="s">
        <v>1</v>
      </c>
      <c r="F193" s="167" t="s">
        <v>211</v>
      </c>
      <c r="H193" s="168">
        <v>106.887</v>
      </c>
      <c r="I193" s="169"/>
      <c r="L193" s="165"/>
      <c r="M193" s="170"/>
      <c r="T193" s="171"/>
      <c r="AT193" s="166" t="s">
        <v>208</v>
      </c>
      <c r="AU193" s="166" t="s">
        <v>83</v>
      </c>
      <c r="AV193" s="14" t="s">
        <v>156</v>
      </c>
      <c r="AW193" s="14" t="s">
        <v>30</v>
      </c>
      <c r="AX193" s="14" t="s">
        <v>81</v>
      </c>
      <c r="AY193" s="166" t="s">
        <v>137</v>
      </c>
    </row>
    <row r="194" spans="2:65" s="1" customFormat="1" ht="24.2" customHeight="1">
      <c r="B194" s="31"/>
      <c r="C194" s="132" t="s">
        <v>301</v>
      </c>
      <c r="D194" s="132" t="s">
        <v>140</v>
      </c>
      <c r="E194" s="133" t="s">
        <v>302</v>
      </c>
      <c r="F194" s="134" t="s">
        <v>303</v>
      </c>
      <c r="G194" s="135" t="s">
        <v>195</v>
      </c>
      <c r="H194" s="136">
        <v>106.887</v>
      </c>
      <c r="I194" s="137"/>
      <c r="J194" s="138">
        <f>ROUND(I194*H194,2)</f>
        <v>0</v>
      </c>
      <c r="K194" s="139"/>
      <c r="L194" s="31"/>
      <c r="M194" s="140" t="s">
        <v>1</v>
      </c>
      <c r="N194" s="141" t="s">
        <v>38</v>
      </c>
      <c r="P194" s="142">
        <f>O194*H194</f>
        <v>0</v>
      </c>
      <c r="Q194" s="142">
        <v>7.4999999999999997E-3</v>
      </c>
      <c r="R194" s="142">
        <f>Q194*H194</f>
        <v>0.80165249999999999</v>
      </c>
      <c r="S194" s="142">
        <v>0</v>
      </c>
      <c r="T194" s="143">
        <f>S194*H194</f>
        <v>0</v>
      </c>
      <c r="AR194" s="144" t="s">
        <v>269</v>
      </c>
      <c r="AT194" s="144" t="s">
        <v>140</v>
      </c>
      <c r="AU194" s="144" t="s">
        <v>83</v>
      </c>
      <c r="AY194" s="16" t="s">
        <v>137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81</v>
      </c>
      <c r="BK194" s="145">
        <f>ROUND(I194*H194,2)</f>
        <v>0</v>
      </c>
      <c r="BL194" s="16" t="s">
        <v>269</v>
      </c>
      <c r="BM194" s="144" t="s">
        <v>304</v>
      </c>
    </row>
    <row r="195" spans="2:65" s="12" customFormat="1">
      <c r="B195" s="151"/>
      <c r="D195" s="152" t="s">
        <v>208</v>
      </c>
      <c r="E195" s="153" t="s">
        <v>1</v>
      </c>
      <c r="F195" s="154" t="s">
        <v>292</v>
      </c>
      <c r="H195" s="153" t="s">
        <v>1</v>
      </c>
      <c r="I195" s="155"/>
      <c r="L195" s="151"/>
      <c r="M195" s="156"/>
      <c r="T195" s="157"/>
      <c r="AT195" s="153" t="s">
        <v>208</v>
      </c>
      <c r="AU195" s="153" t="s">
        <v>83</v>
      </c>
      <c r="AV195" s="12" t="s">
        <v>81</v>
      </c>
      <c r="AW195" s="12" t="s">
        <v>30</v>
      </c>
      <c r="AX195" s="12" t="s">
        <v>73</v>
      </c>
      <c r="AY195" s="153" t="s">
        <v>137</v>
      </c>
    </row>
    <row r="196" spans="2:65" s="12" customFormat="1">
      <c r="B196" s="151"/>
      <c r="D196" s="152" t="s">
        <v>208</v>
      </c>
      <c r="E196" s="153" t="s">
        <v>1</v>
      </c>
      <c r="F196" s="154" t="s">
        <v>293</v>
      </c>
      <c r="H196" s="153" t="s">
        <v>1</v>
      </c>
      <c r="I196" s="155"/>
      <c r="L196" s="151"/>
      <c r="M196" s="156"/>
      <c r="T196" s="157"/>
      <c r="AT196" s="153" t="s">
        <v>208</v>
      </c>
      <c r="AU196" s="153" t="s">
        <v>83</v>
      </c>
      <c r="AV196" s="12" t="s">
        <v>81</v>
      </c>
      <c r="AW196" s="12" t="s">
        <v>30</v>
      </c>
      <c r="AX196" s="12" t="s">
        <v>73</v>
      </c>
      <c r="AY196" s="153" t="s">
        <v>137</v>
      </c>
    </row>
    <row r="197" spans="2:65" s="13" customFormat="1">
      <c r="B197" s="158"/>
      <c r="D197" s="152" t="s">
        <v>208</v>
      </c>
      <c r="E197" s="159" t="s">
        <v>1</v>
      </c>
      <c r="F197" s="160" t="s">
        <v>294</v>
      </c>
      <c r="H197" s="161">
        <v>22.34</v>
      </c>
      <c r="I197" s="162"/>
      <c r="L197" s="158"/>
      <c r="M197" s="163"/>
      <c r="T197" s="164"/>
      <c r="AT197" s="159" t="s">
        <v>208</v>
      </c>
      <c r="AU197" s="159" t="s">
        <v>83</v>
      </c>
      <c r="AV197" s="13" t="s">
        <v>83</v>
      </c>
      <c r="AW197" s="13" t="s">
        <v>30</v>
      </c>
      <c r="AX197" s="13" t="s">
        <v>73</v>
      </c>
      <c r="AY197" s="159" t="s">
        <v>137</v>
      </c>
    </row>
    <row r="198" spans="2:65" s="13" customFormat="1">
      <c r="B198" s="158"/>
      <c r="D198" s="152" t="s">
        <v>208</v>
      </c>
      <c r="E198" s="159" t="s">
        <v>1</v>
      </c>
      <c r="F198" s="160" t="s">
        <v>295</v>
      </c>
      <c r="H198" s="161">
        <v>-0.67200000000000004</v>
      </c>
      <c r="I198" s="162"/>
      <c r="L198" s="158"/>
      <c r="M198" s="163"/>
      <c r="T198" s="164"/>
      <c r="AT198" s="159" t="s">
        <v>208</v>
      </c>
      <c r="AU198" s="159" t="s">
        <v>83</v>
      </c>
      <c r="AV198" s="13" t="s">
        <v>83</v>
      </c>
      <c r="AW198" s="13" t="s">
        <v>30</v>
      </c>
      <c r="AX198" s="13" t="s">
        <v>73</v>
      </c>
      <c r="AY198" s="159" t="s">
        <v>137</v>
      </c>
    </row>
    <row r="199" spans="2:65" s="12" customFormat="1">
      <c r="B199" s="151"/>
      <c r="D199" s="152" t="s">
        <v>208</v>
      </c>
      <c r="E199" s="153" t="s">
        <v>1</v>
      </c>
      <c r="F199" s="154" t="s">
        <v>271</v>
      </c>
      <c r="H199" s="153" t="s">
        <v>1</v>
      </c>
      <c r="I199" s="155"/>
      <c r="L199" s="151"/>
      <c r="M199" s="156"/>
      <c r="T199" s="157"/>
      <c r="AT199" s="153" t="s">
        <v>208</v>
      </c>
      <c r="AU199" s="153" t="s">
        <v>83</v>
      </c>
      <c r="AV199" s="12" t="s">
        <v>81</v>
      </c>
      <c r="AW199" s="12" t="s">
        <v>30</v>
      </c>
      <c r="AX199" s="12" t="s">
        <v>73</v>
      </c>
      <c r="AY199" s="153" t="s">
        <v>137</v>
      </c>
    </row>
    <row r="200" spans="2:65" s="13" customFormat="1">
      <c r="B200" s="158"/>
      <c r="D200" s="152" t="s">
        <v>208</v>
      </c>
      <c r="E200" s="159" t="s">
        <v>1</v>
      </c>
      <c r="F200" s="160" t="s">
        <v>296</v>
      </c>
      <c r="H200" s="161">
        <v>85.218999999999994</v>
      </c>
      <c r="I200" s="162"/>
      <c r="L200" s="158"/>
      <c r="M200" s="163"/>
      <c r="T200" s="164"/>
      <c r="AT200" s="159" t="s">
        <v>208</v>
      </c>
      <c r="AU200" s="159" t="s">
        <v>83</v>
      </c>
      <c r="AV200" s="13" t="s">
        <v>83</v>
      </c>
      <c r="AW200" s="13" t="s">
        <v>30</v>
      </c>
      <c r="AX200" s="13" t="s">
        <v>73</v>
      </c>
      <c r="AY200" s="159" t="s">
        <v>137</v>
      </c>
    </row>
    <row r="201" spans="2:65" s="14" customFormat="1">
      <c r="B201" s="165"/>
      <c r="D201" s="152" t="s">
        <v>208</v>
      </c>
      <c r="E201" s="166" t="s">
        <v>1</v>
      </c>
      <c r="F201" s="167" t="s">
        <v>211</v>
      </c>
      <c r="H201" s="168">
        <v>106.887</v>
      </c>
      <c r="I201" s="169"/>
      <c r="L201" s="165"/>
      <c r="M201" s="170"/>
      <c r="T201" s="171"/>
      <c r="AT201" s="166" t="s">
        <v>208</v>
      </c>
      <c r="AU201" s="166" t="s">
        <v>83</v>
      </c>
      <c r="AV201" s="14" t="s">
        <v>156</v>
      </c>
      <c r="AW201" s="14" t="s">
        <v>30</v>
      </c>
      <c r="AX201" s="14" t="s">
        <v>81</v>
      </c>
      <c r="AY201" s="166" t="s">
        <v>137</v>
      </c>
    </row>
    <row r="202" spans="2:65" s="1" customFormat="1" ht="21.75" customHeight="1">
      <c r="B202" s="31"/>
      <c r="C202" s="132" t="s">
        <v>7</v>
      </c>
      <c r="D202" s="132" t="s">
        <v>140</v>
      </c>
      <c r="E202" s="133" t="s">
        <v>305</v>
      </c>
      <c r="F202" s="134" t="s">
        <v>306</v>
      </c>
      <c r="G202" s="135" t="s">
        <v>195</v>
      </c>
      <c r="H202" s="136">
        <v>106.887</v>
      </c>
      <c r="I202" s="137"/>
      <c r="J202" s="138">
        <f>ROUND(I202*H202,2)</f>
        <v>0</v>
      </c>
      <c r="K202" s="139"/>
      <c r="L202" s="31"/>
      <c r="M202" s="140" t="s">
        <v>1</v>
      </c>
      <c r="N202" s="141" t="s">
        <v>38</v>
      </c>
      <c r="P202" s="142">
        <f>O202*H202</f>
        <v>0</v>
      </c>
      <c r="Q202" s="142">
        <v>2.9999999999999997E-4</v>
      </c>
      <c r="R202" s="142">
        <f>Q202*H202</f>
        <v>3.20661E-2</v>
      </c>
      <c r="S202" s="142">
        <v>0</v>
      </c>
      <c r="T202" s="143">
        <f>S202*H202</f>
        <v>0</v>
      </c>
      <c r="AR202" s="144" t="s">
        <v>269</v>
      </c>
      <c r="AT202" s="144" t="s">
        <v>140</v>
      </c>
      <c r="AU202" s="144" t="s">
        <v>83</v>
      </c>
      <c r="AY202" s="16" t="s">
        <v>137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6" t="s">
        <v>81</v>
      </c>
      <c r="BK202" s="145">
        <f>ROUND(I202*H202,2)</f>
        <v>0</v>
      </c>
      <c r="BL202" s="16" t="s">
        <v>269</v>
      </c>
      <c r="BM202" s="144" t="s">
        <v>307</v>
      </c>
    </row>
    <row r="203" spans="2:65" s="12" customFormat="1">
      <c r="B203" s="151"/>
      <c r="D203" s="152" t="s">
        <v>208</v>
      </c>
      <c r="E203" s="153" t="s">
        <v>1</v>
      </c>
      <c r="F203" s="154" t="s">
        <v>292</v>
      </c>
      <c r="H203" s="153" t="s">
        <v>1</v>
      </c>
      <c r="I203" s="155"/>
      <c r="L203" s="151"/>
      <c r="M203" s="156"/>
      <c r="T203" s="157"/>
      <c r="AT203" s="153" t="s">
        <v>208</v>
      </c>
      <c r="AU203" s="153" t="s">
        <v>83</v>
      </c>
      <c r="AV203" s="12" t="s">
        <v>81</v>
      </c>
      <c r="AW203" s="12" t="s">
        <v>30</v>
      </c>
      <c r="AX203" s="12" t="s">
        <v>73</v>
      </c>
      <c r="AY203" s="153" t="s">
        <v>137</v>
      </c>
    </row>
    <row r="204" spans="2:65" s="12" customFormat="1">
      <c r="B204" s="151"/>
      <c r="D204" s="152" t="s">
        <v>208</v>
      </c>
      <c r="E204" s="153" t="s">
        <v>1</v>
      </c>
      <c r="F204" s="154" t="s">
        <v>293</v>
      </c>
      <c r="H204" s="153" t="s">
        <v>1</v>
      </c>
      <c r="I204" s="155"/>
      <c r="L204" s="151"/>
      <c r="M204" s="156"/>
      <c r="T204" s="157"/>
      <c r="AT204" s="153" t="s">
        <v>208</v>
      </c>
      <c r="AU204" s="153" t="s">
        <v>83</v>
      </c>
      <c r="AV204" s="12" t="s">
        <v>81</v>
      </c>
      <c r="AW204" s="12" t="s">
        <v>30</v>
      </c>
      <c r="AX204" s="12" t="s">
        <v>73</v>
      </c>
      <c r="AY204" s="153" t="s">
        <v>137</v>
      </c>
    </row>
    <row r="205" spans="2:65" s="13" customFormat="1">
      <c r="B205" s="158"/>
      <c r="D205" s="152" t="s">
        <v>208</v>
      </c>
      <c r="E205" s="159" t="s">
        <v>1</v>
      </c>
      <c r="F205" s="160" t="s">
        <v>294</v>
      </c>
      <c r="H205" s="161">
        <v>22.34</v>
      </c>
      <c r="I205" s="162"/>
      <c r="L205" s="158"/>
      <c r="M205" s="163"/>
      <c r="T205" s="164"/>
      <c r="AT205" s="159" t="s">
        <v>208</v>
      </c>
      <c r="AU205" s="159" t="s">
        <v>83</v>
      </c>
      <c r="AV205" s="13" t="s">
        <v>83</v>
      </c>
      <c r="AW205" s="13" t="s">
        <v>30</v>
      </c>
      <c r="AX205" s="13" t="s">
        <v>73</v>
      </c>
      <c r="AY205" s="159" t="s">
        <v>137</v>
      </c>
    </row>
    <row r="206" spans="2:65" s="13" customFormat="1">
      <c r="B206" s="158"/>
      <c r="D206" s="152" t="s">
        <v>208</v>
      </c>
      <c r="E206" s="159" t="s">
        <v>1</v>
      </c>
      <c r="F206" s="160" t="s">
        <v>295</v>
      </c>
      <c r="H206" s="161">
        <v>-0.67200000000000004</v>
      </c>
      <c r="I206" s="162"/>
      <c r="L206" s="158"/>
      <c r="M206" s="163"/>
      <c r="T206" s="164"/>
      <c r="AT206" s="159" t="s">
        <v>208</v>
      </c>
      <c r="AU206" s="159" t="s">
        <v>83</v>
      </c>
      <c r="AV206" s="13" t="s">
        <v>83</v>
      </c>
      <c r="AW206" s="13" t="s">
        <v>30</v>
      </c>
      <c r="AX206" s="13" t="s">
        <v>73</v>
      </c>
      <c r="AY206" s="159" t="s">
        <v>137</v>
      </c>
    </row>
    <row r="207" spans="2:65" s="12" customFormat="1">
      <c r="B207" s="151"/>
      <c r="D207" s="152" t="s">
        <v>208</v>
      </c>
      <c r="E207" s="153" t="s">
        <v>1</v>
      </c>
      <c r="F207" s="154" t="s">
        <v>271</v>
      </c>
      <c r="H207" s="153" t="s">
        <v>1</v>
      </c>
      <c r="I207" s="155"/>
      <c r="L207" s="151"/>
      <c r="M207" s="156"/>
      <c r="T207" s="157"/>
      <c r="AT207" s="153" t="s">
        <v>208</v>
      </c>
      <c r="AU207" s="153" t="s">
        <v>83</v>
      </c>
      <c r="AV207" s="12" t="s">
        <v>81</v>
      </c>
      <c r="AW207" s="12" t="s">
        <v>30</v>
      </c>
      <c r="AX207" s="12" t="s">
        <v>73</v>
      </c>
      <c r="AY207" s="153" t="s">
        <v>137</v>
      </c>
    </row>
    <row r="208" spans="2:65" s="13" customFormat="1">
      <c r="B208" s="158"/>
      <c r="D208" s="152" t="s">
        <v>208</v>
      </c>
      <c r="E208" s="159" t="s">
        <v>1</v>
      </c>
      <c r="F208" s="160" t="s">
        <v>296</v>
      </c>
      <c r="H208" s="161">
        <v>85.218999999999994</v>
      </c>
      <c r="I208" s="162"/>
      <c r="L208" s="158"/>
      <c r="M208" s="163"/>
      <c r="T208" s="164"/>
      <c r="AT208" s="159" t="s">
        <v>208</v>
      </c>
      <c r="AU208" s="159" t="s">
        <v>83</v>
      </c>
      <c r="AV208" s="13" t="s">
        <v>83</v>
      </c>
      <c r="AW208" s="13" t="s">
        <v>30</v>
      </c>
      <c r="AX208" s="13" t="s">
        <v>73</v>
      </c>
      <c r="AY208" s="159" t="s">
        <v>137</v>
      </c>
    </row>
    <row r="209" spans="2:65" s="14" customFormat="1">
      <c r="B209" s="165"/>
      <c r="D209" s="152" t="s">
        <v>208</v>
      </c>
      <c r="E209" s="166" t="s">
        <v>1</v>
      </c>
      <c r="F209" s="167" t="s">
        <v>211</v>
      </c>
      <c r="H209" s="168">
        <v>106.887</v>
      </c>
      <c r="I209" s="169"/>
      <c r="L209" s="165"/>
      <c r="M209" s="170"/>
      <c r="T209" s="171"/>
      <c r="AT209" s="166" t="s">
        <v>208</v>
      </c>
      <c r="AU209" s="166" t="s">
        <v>83</v>
      </c>
      <c r="AV209" s="14" t="s">
        <v>156</v>
      </c>
      <c r="AW209" s="14" t="s">
        <v>30</v>
      </c>
      <c r="AX209" s="14" t="s">
        <v>81</v>
      </c>
      <c r="AY209" s="166" t="s">
        <v>137</v>
      </c>
    </row>
    <row r="210" spans="2:65" s="1" customFormat="1" ht="16.5" customHeight="1">
      <c r="B210" s="31"/>
      <c r="C210" s="172" t="s">
        <v>308</v>
      </c>
      <c r="D210" s="172" t="s">
        <v>273</v>
      </c>
      <c r="E210" s="173" t="s">
        <v>309</v>
      </c>
      <c r="F210" s="174" t="s">
        <v>310</v>
      </c>
      <c r="G210" s="175" t="s">
        <v>195</v>
      </c>
      <c r="H210" s="176">
        <v>117.57599999999999</v>
      </c>
      <c r="I210" s="177"/>
      <c r="J210" s="178">
        <f>ROUND(I210*H210,2)</f>
        <v>0</v>
      </c>
      <c r="K210" s="179"/>
      <c r="L210" s="180"/>
      <c r="M210" s="181" t="s">
        <v>1</v>
      </c>
      <c r="N210" s="182" t="s">
        <v>38</v>
      </c>
      <c r="P210" s="142">
        <f>O210*H210</f>
        <v>0</v>
      </c>
      <c r="Q210" s="142">
        <v>5.1000000000000004E-3</v>
      </c>
      <c r="R210" s="142">
        <f>Q210*H210</f>
        <v>0.59963759999999999</v>
      </c>
      <c r="S210" s="142">
        <v>0</v>
      </c>
      <c r="T210" s="143">
        <f>S210*H210</f>
        <v>0</v>
      </c>
      <c r="AR210" s="144" t="s">
        <v>276</v>
      </c>
      <c r="AT210" s="144" t="s">
        <v>273</v>
      </c>
      <c r="AU210" s="144" t="s">
        <v>83</v>
      </c>
      <c r="AY210" s="16" t="s">
        <v>137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81</v>
      </c>
      <c r="BK210" s="145">
        <f>ROUND(I210*H210,2)</f>
        <v>0</v>
      </c>
      <c r="BL210" s="16" t="s">
        <v>269</v>
      </c>
      <c r="BM210" s="144" t="s">
        <v>311</v>
      </c>
    </row>
    <row r="211" spans="2:65" s="13" customFormat="1">
      <c r="B211" s="158"/>
      <c r="D211" s="152" t="s">
        <v>208</v>
      </c>
      <c r="E211" s="159" t="s">
        <v>1</v>
      </c>
      <c r="F211" s="160" t="s">
        <v>312</v>
      </c>
      <c r="H211" s="161">
        <v>117.57599999999999</v>
      </c>
      <c r="I211" s="162"/>
      <c r="L211" s="158"/>
      <c r="M211" s="163"/>
      <c r="T211" s="164"/>
      <c r="AT211" s="159" t="s">
        <v>208</v>
      </c>
      <c r="AU211" s="159" t="s">
        <v>83</v>
      </c>
      <c r="AV211" s="13" t="s">
        <v>83</v>
      </c>
      <c r="AW211" s="13" t="s">
        <v>30</v>
      </c>
      <c r="AX211" s="13" t="s">
        <v>81</v>
      </c>
      <c r="AY211" s="159" t="s">
        <v>137</v>
      </c>
    </row>
    <row r="212" spans="2:65" s="1" customFormat="1" ht="16.5" customHeight="1">
      <c r="B212" s="31"/>
      <c r="C212" s="132" t="s">
        <v>313</v>
      </c>
      <c r="D212" s="132" t="s">
        <v>140</v>
      </c>
      <c r="E212" s="133" t="s">
        <v>314</v>
      </c>
      <c r="F212" s="134" t="s">
        <v>315</v>
      </c>
      <c r="G212" s="135" t="s">
        <v>199</v>
      </c>
      <c r="H212" s="136">
        <v>86.046999999999997</v>
      </c>
      <c r="I212" s="137"/>
      <c r="J212" s="138">
        <f>ROUND(I212*H212,2)</f>
        <v>0</v>
      </c>
      <c r="K212" s="139"/>
      <c r="L212" s="31"/>
      <c r="M212" s="140" t="s">
        <v>1</v>
      </c>
      <c r="N212" s="141" t="s">
        <v>38</v>
      </c>
      <c r="P212" s="142">
        <f>O212*H212</f>
        <v>0</v>
      </c>
      <c r="Q212" s="142">
        <v>1.0000000000000001E-5</v>
      </c>
      <c r="R212" s="142">
        <f>Q212*H212</f>
        <v>8.6047000000000001E-4</v>
      </c>
      <c r="S212" s="142">
        <v>0</v>
      </c>
      <c r="T212" s="143">
        <f>S212*H212</f>
        <v>0</v>
      </c>
      <c r="AR212" s="144" t="s">
        <v>269</v>
      </c>
      <c r="AT212" s="144" t="s">
        <v>140</v>
      </c>
      <c r="AU212" s="144" t="s">
        <v>83</v>
      </c>
      <c r="AY212" s="16" t="s">
        <v>137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6" t="s">
        <v>81</v>
      </c>
      <c r="BK212" s="145">
        <f>ROUND(I212*H212,2)</f>
        <v>0</v>
      </c>
      <c r="BL212" s="16" t="s">
        <v>269</v>
      </c>
      <c r="BM212" s="144" t="s">
        <v>316</v>
      </c>
    </row>
    <row r="213" spans="2:65" s="12" customFormat="1">
      <c r="B213" s="151"/>
      <c r="D213" s="152" t="s">
        <v>208</v>
      </c>
      <c r="E213" s="153" t="s">
        <v>1</v>
      </c>
      <c r="F213" s="154" t="s">
        <v>292</v>
      </c>
      <c r="H213" s="153" t="s">
        <v>1</v>
      </c>
      <c r="I213" s="155"/>
      <c r="L213" s="151"/>
      <c r="M213" s="156"/>
      <c r="T213" s="157"/>
      <c r="AT213" s="153" t="s">
        <v>208</v>
      </c>
      <c r="AU213" s="153" t="s">
        <v>83</v>
      </c>
      <c r="AV213" s="12" t="s">
        <v>81</v>
      </c>
      <c r="AW213" s="12" t="s">
        <v>30</v>
      </c>
      <c r="AX213" s="12" t="s">
        <v>73</v>
      </c>
      <c r="AY213" s="153" t="s">
        <v>137</v>
      </c>
    </row>
    <row r="214" spans="2:65" s="12" customFormat="1">
      <c r="B214" s="151"/>
      <c r="D214" s="152" t="s">
        <v>208</v>
      </c>
      <c r="E214" s="153" t="s">
        <v>1</v>
      </c>
      <c r="F214" s="154" t="s">
        <v>293</v>
      </c>
      <c r="H214" s="153" t="s">
        <v>1</v>
      </c>
      <c r="I214" s="155"/>
      <c r="L214" s="151"/>
      <c r="M214" s="156"/>
      <c r="T214" s="157"/>
      <c r="AT214" s="153" t="s">
        <v>208</v>
      </c>
      <c r="AU214" s="153" t="s">
        <v>83</v>
      </c>
      <c r="AV214" s="12" t="s">
        <v>81</v>
      </c>
      <c r="AW214" s="12" t="s">
        <v>30</v>
      </c>
      <c r="AX214" s="12" t="s">
        <v>73</v>
      </c>
      <c r="AY214" s="153" t="s">
        <v>137</v>
      </c>
    </row>
    <row r="215" spans="2:65" s="13" customFormat="1">
      <c r="B215" s="158"/>
      <c r="D215" s="152" t="s">
        <v>208</v>
      </c>
      <c r="E215" s="159" t="s">
        <v>1</v>
      </c>
      <c r="F215" s="160" t="s">
        <v>317</v>
      </c>
      <c r="H215" s="161">
        <v>17.872</v>
      </c>
      <c r="I215" s="162"/>
      <c r="L215" s="158"/>
      <c r="M215" s="163"/>
      <c r="T215" s="164"/>
      <c r="AT215" s="159" t="s">
        <v>208</v>
      </c>
      <c r="AU215" s="159" t="s">
        <v>83</v>
      </c>
      <c r="AV215" s="13" t="s">
        <v>83</v>
      </c>
      <c r="AW215" s="13" t="s">
        <v>30</v>
      </c>
      <c r="AX215" s="13" t="s">
        <v>73</v>
      </c>
      <c r="AY215" s="159" t="s">
        <v>137</v>
      </c>
    </row>
    <row r="216" spans="2:65" s="12" customFormat="1">
      <c r="B216" s="151"/>
      <c r="D216" s="152" t="s">
        <v>208</v>
      </c>
      <c r="E216" s="153" t="s">
        <v>1</v>
      </c>
      <c r="F216" s="154" t="s">
        <v>271</v>
      </c>
      <c r="H216" s="153" t="s">
        <v>1</v>
      </c>
      <c r="I216" s="155"/>
      <c r="L216" s="151"/>
      <c r="M216" s="156"/>
      <c r="T216" s="157"/>
      <c r="AT216" s="153" t="s">
        <v>208</v>
      </c>
      <c r="AU216" s="153" t="s">
        <v>83</v>
      </c>
      <c r="AV216" s="12" t="s">
        <v>81</v>
      </c>
      <c r="AW216" s="12" t="s">
        <v>30</v>
      </c>
      <c r="AX216" s="12" t="s">
        <v>73</v>
      </c>
      <c r="AY216" s="153" t="s">
        <v>137</v>
      </c>
    </row>
    <row r="217" spans="2:65" s="13" customFormat="1">
      <c r="B217" s="158"/>
      <c r="D217" s="152" t="s">
        <v>208</v>
      </c>
      <c r="E217" s="159" t="s">
        <v>1</v>
      </c>
      <c r="F217" s="160" t="s">
        <v>318</v>
      </c>
      <c r="H217" s="161">
        <v>68.174999999999997</v>
      </c>
      <c r="I217" s="162"/>
      <c r="L217" s="158"/>
      <c r="M217" s="163"/>
      <c r="T217" s="164"/>
      <c r="AT217" s="159" t="s">
        <v>208</v>
      </c>
      <c r="AU217" s="159" t="s">
        <v>83</v>
      </c>
      <c r="AV217" s="13" t="s">
        <v>83</v>
      </c>
      <c r="AW217" s="13" t="s">
        <v>30</v>
      </c>
      <c r="AX217" s="13" t="s">
        <v>73</v>
      </c>
      <c r="AY217" s="159" t="s">
        <v>137</v>
      </c>
    </row>
    <row r="218" spans="2:65" s="14" customFormat="1">
      <c r="B218" s="165"/>
      <c r="D218" s="152" t="s">
        <v>208</v>
      </c>
      <c r="E218" s="166" t="s">
        <v>1</v>
      </c>
      <c r="F218" s="167" t="s">
        <v>211</v>
      </c>
      <c r="H218" s="168">
        <v>86.046999999999997</v>
      </c>
      <c r="I218" s="169"/>
      <c r="L218" s="165"/>
      <c r="M218" s="170"/>
      <c r="T218" s="171"/>
      <c r="AT218" s="166" t="s">
        <v>208</v>
      </c>
      <c r="AU218" s="166" t="s">
        <v>83</v>
      </c>
      <c r="AV218" s="14" t="s">
        <v>156</v>
      </c>
      <c r="AW218" s="14" t="s">
        <v>30</v>
      </c>
      <c r="AX218" s="14" t="s">
        <v>81</v>
      </c>
      <c r="AY218" s="166" t="s">
        <v>137</v>
      </c>
    </row>
    <row r="219" spans="2:65" s="1" customFormat="1" ht="16.5" customHeight="1">
      <c r="B219" s="31"/>
      <c r="C219" s="172" t="s">
        <v>319</v>
      </c>
      <c r="D219" s="172" t="s">
        <v>273</v>
      </c>
      <c r="E219" s="173" t="s">
        <v>320</v>
      </c>
      <c r="F219" s="174" t="s">
        <v>321</v>
      </c>
      <c r="G219" s="175" t="s">
        <v>199</v>
      </c>
      <c r="H219" s="176">
        <v>87.768000000000001</v>
      </c>
      <c r="I219" s="177"/>
      <c r="J219" s="178">
        <f>ROUND(I219*H219,2)</f>
        <v>0</v>
      </c>
      <c r="K219" s="179"/>
      <c r="L219" s="180"/>
      <c r="M219" s="181" t="s">
        <v>1</v>
      </c>
      <c r="N219" s="182" t="s">
        <v>38</v>
      </c>
      <c r="P219" s="142">
        <f>O219*H219</f>
        <v>0</v>
      </c>
      <c r="Q219" s="142">
        <v>3.5E-4</v>
      </c>
      <c r="R219" s="142">
        <f>Q219*H219</f>
        <v>3.0718800000000001E-2</v>
      </c>
      <c r="S219" s="142">
        <v>0</v>
      </c>
      <c r="T219" s="143">
        <f>S219*H219</f>
        <v>0</v>
      </c>
      <c r="AR219" s="144" t="s">
        <v>276</v>
      </c>
      <c r="AT219" s="144" t="s">
        <v>273</v>
      </c>
      <c r="AU219" s="144" t="s">
        <v>83</v>
      </c>
      <c r="AY219" s="16" t="s">
        <v>137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6" t="s">
        <v>81</v>
      </c>
      <c r="BK219" s="145">
        <f>ROUND(I219*H219,2)</f>
        <v>0</v>
      </c>
      <c r="BL219" s="16" t="s">
        <v>269</v>
      </c>
      <c r="BM219" s="144" t="s">
        <v>322</v>
      </c>
    </row>
    <row r="220" spans="2:65" s="13" customFormat="1">
      <c r="B220" s="158"/>
      <c r="D220" s="152" t="s">
        <v>208</v>
      </c>
      <c r="E220" s="159" t="s">
        <v>1</v>
      </c>
      <c r="F220" s="160" t="s">
        <v>323</v>
      </c>
      <c r="H220" s="161">
        <v>87.768000000000001</v>
      </c>
      <c r="I220" s="162"/>
      <c r="L220" s="158"/>
      <c r="M220" s="163"/>
      <c r="T220" s="164"/>
      <c r="AT220" s="159" t="s">
        <v>208</v>
      </c>
      <c r="AU220" s="159" t="s">
        <v>83</v>
      </c>
      <c r="AV220" s="13" t="s">
        <v>83</v>
      </c>
      <c r="AW220" s="13" t="s">
        <v>30</v>
      </c>
      <c r="AX220" s="13" t="s">
        <v>81</v>
      </c>
      <c r="AY220" s="159" t="s">
        <v>137</v>
      </c>
    </row>
    <row r="221" spans="2:65" s="1" customFormat="1" ht="16.5" customHeight="1">
      <c r="B221" s="31"/>
      <c r="C221" s="132" t="s">
        <v>324</v>
      </c>
      <c r="D221" s="132" t="s">
        <v>140</v>
      </c>
      <c r="E221" s="133" t="s">
        <v>325</v>
      </c>
      <c r="F221" s="134" t="s">
        <v>326</v>
      </c>
      <c r="G221" s="135" t="s">
        <v>232</v>
      </c>
      <c r="H221" s="136">
        <v>1</v>
      </c>
      <c r="I221" s="137"/>
      <c r="J221" s="138">
        <f>ROUND(I221*H221,2)</f>
        <v>0</v>
      </c>
      <c r="K221" s="139"/>
      <c r="L221" s="31"/>
      <c r="M221" s="140" t="s">
        <v>1</v>
      </c>
      <c r="N221" s="141" t="s">
        <v>38</v>
      </c>
      <c r="P221" s="142">
        <f>O221*H221</f>
        <v>0</v>
      </c>
      <c r="Q221" s="142">
        <v>1.0000000000000001E-5</v>
      </c>
      <c r="R221" s="142">
        <f>Q221*H221</f>
        <v>1.0000000000000001E-5</v>
      </c>
      <c r="S221" s="142">
        <v>0</v>
      </c>
      <c r="T221" s="143">
        <f>S221*H221</f>
        <v>0</v>
      </c>
      <c r="AR221" s="144" t="s">
        <v>269</v>
      </c>
      <c r="AT221" s="144" t="s">
        <v>140</v>
      </c>
      <c r="AU221" s="144" t="s">
        <v>83</v>
      </c>
      <c r="AY221" s="16" t="s">
        <v>137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6" t="s">
        <v>81</v>
      </c>
      <c r="BK221" s="145">
        <f>ROUND(I221*H221,2)</f>
        <v>0</v>
      </c>
      <c r="BL221" s="16" t="s">
        <v>269</v>
      </c>
      <c r="BM221" s="144" t="s">
        <v>327</v>
      </c>
    </row>
    <row r="222" spans="2:65" s="1" customFormat="1" ht="24.2" customHeight="1">
      <c r="B222" s="31"/>
      <c r="C222" s="132" t="s">
        <v>328</v>
      </c>
      <c r="D222" s="132" t="s">
        <v>140</v>
      </c>
      <c r="E222" s="133" t="s">
        <v>329</v>
      </c>
      <c r="F222" s="134" t="s">
        <v>330</v>
      </c>
      <c r="G222" s="135" t="s">
        <v>284</v>
      </c>
      <c r="H222" s="186"/>
      <c r="I222" s="137"/>
      <c r="J222" s="138">
        <f>ROUND(I222*H222,2)</f>
        <v>0</v>
      </c>
      <c r="K222" s="139"/>
      <c r="L222" s="31"/>
      <c r="M222" s="140" t="s">
        <v>1</v>
      </c>
      <c r="N222" s="141" t="s">
        <v>38</v>
      </c>
      <c r="P222" s="142">
        <f>O222*H222</f>
        <v>0</v>
      </c>
      <c r="Q222" s="142">
        <v>0</v>
      </c>
      <c r="R222" s="142">
        <f>Q222*H222</f>
        <v>0</v>
      </c>
      <c r="S222" s="142">
        <v>0</v>
      </c>
      <c r="T222" s="143">
        <f>S222*H222</f>
        <v>0</v>
      </c>
      <c r="AR222" s="144" t="s">
        <v>269</v>
      </c>
      <c r="AT222" s="144" t="s">
        <v>140</v>
      </c>
      <c r="AU222" s="144" t="s">
        <v>83</v>
      </c>
      <c r="AY222" s="16" t="s">
        <v>137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81</v>
      </c>
      <c r="BK222" s="145">
        <f>ROUND(I222*H222,2)</f>
        <v>0</v>
      </c>
      <c r="BL222" s="16" t="s">
        <v>269</v>
      </c>
      <c r="BM222" s="144" t="s">
        <v>331</v>
      </c>
    </row>
    <row r="223" spans="2:65" s="11" customFormat="1" ht="22.9" customHeight="1">
      <c r="B223" s="120"/>
      <c r="D223" s="121" t="s">
        <v>72</v>
      </c>
      <c r="E223" s="130" t="s">
        <v>332</v>
      </c>
      <c r="F223" s="130" t="s">
        <v>333</v>
      </c>
      <c r="I223" s="123"/>
      <c r="J223" s="131">
        <f>BK223</f>
        <v>0</v>
      </c>
      <c r="L223" s="120"/>
      <c r="M223" s="125"/>
      <c r="P223" s="126">
        <f>SUM(P224:P245)</f>
        <v>0</v>
      </c>
      <c r="R223" s="126">
        <f>SUM(R224:R245)</f>
        <v>0.38928360000000001</v>
      </c>
      <c r="T223" s="127">
        <f>SUM(T224:T245)</f>
        <v>0</v>
      </c>
      <c r="AR223" s="121" t="s">
        <v>83</v>
      </c>
      <c r="AT223" s="128" t="s">
        <v>72</v>
      </c>
      <c r="AU223" s="128" t="s">
        <v>81</v>
      </c>
      <c r="AY223" s="121" t="s">
        <v>137</v>
      </c>
      <c r="BK223" s="129">
        <f>SUM(BK224:BK245)</f>
        <v>0</v>
      </c>
    </row>
    <row r="224" spans="2:65" s="1" customFormat="1" ht="16.5" customHeight="1">
      <c r="B224" s="31"/>
      <c r="C224" s="132" t="s">
        <v>334</v>
      </c>
      <c r="D224" s="132" t="s">
        <v>140</v>
      </c>
      <c r="E224" s="133" t="s">
        <v>335</v>
      </c>
      <c r="F224" s="134" t="s">
        <v>336</v>
      </c>
      <c r="G224" s="135" t="s">
        <v>195</v>
      </c>
      <c r="H224" s="136">
        <v>15.22</v>
      </c>
      <c r="I224" s="137"/>
      <c r="J224" s="138">
        <f>ROUND(I224*H224,2)</f>
        <v>0</v>
      </c>
      <c r="K224" s="139"/>
      <c r="L224" s="31"/>
      <c r="M224" s="140" t="s">
        <v>1</v>
      </c>
      <c r="N224" s="141" t="s">
        <v>38</v>
      </c>
      <c r="P224" s="142">
        <f>O224*H224</f>
        <v>0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AR224" s="144" t="s">
        <v>269</v>
      </c>
      <c r="AT224" s="144" t="s">
        <v>140</v>
      </c>
      <c r="AU224" s="144" t="s">
        <v>83</v>
      </c>
      <c r="AY224" s="16" t="s">
        <v>137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6" t="s">
        <v>81</v>
      </c>
      <c r="BK224" s="145">
        <f>ROUND(I224*H224,2)</f>
        <v>0</v>
      </c>
      <c r="BL224" s="16" t="s">
        <v>269</v>
      </c>
      <c r="BM224" s="144" t="s">
        <v>337</v>
      </c>
    </row>
    <row r="225" spans="2:65" s="12" customFormat="1">
      <c r="B225" s="151"/>
      <c r="D225" s="152" t="s">
        <v>208</v>
      </c>
      <c r="E225" s="153" t="s">
        <v>1</v>
      </c>
      <c r="F225" s="154" t="s">
        <v>338</v>
      </c>
      <c r="H225" s="153" t="s">
        <v>1</v>
      </c>
      <c r="I225" s="155"/>
      <c r="L225" s="151"/>
      <c r="M225" s="156"/>
      <c r="T225" s="157"/>
      <c r="AT225" s="153" t="s">
        <v>208</v>
      </c>
      <c r="AU225" s="153" t="s">
        <v>83</v>
      </c>
      <c r="AV225" s="12" t="s">
        <v>81</v>
      </c>
      <c r="AW225" s="12" t="s">
        <v>30</v>
      </c>
      <c r="AX225" s="12" t="s">
        <v>73</v>
      </c>
      <c r="AY225" s="153" t="s">
        <v>137</v>
      </c>
    </row>
    <row r="226" spans="2:65" s="13" customFormat="1">
      <c r="B226" s="158"/>
      <c r="D226" s="152" t="s">
        <v>208</v>
      </c>
      <c r="E226" s="159" t="s">
        <v>1</v>
      </c>
      <c r="F226" s="160" t="s">
        <v>339</v>
      </c>
      <c r="H226" s="161">
        <v>15.22</v>
      </c>
      <c r="I226" s="162"/>
      <c r="L226" s="158"/>
      <c r="M226" s="163"/>
      <c r="T226" s="164"/>
      <c r="AT226" s="159" t="s">
        <v>208</v>
      </c>
      <c r="AU226" s="159" t="s">
        <v>83</v>
      </c>
      <c r="AV226" s="13" t="s">
        <v>83</v>
      </c>
      <c r="AW226" s="13" t="s">
        <v>30</v>
      </c>
      <c r="AX226" s="13" t="s">
        <v>73</v>
      </c>
      <c r="AY226" s="159" t="s">
        <v>137</v>
      </c>
    </row>
    <row r="227" spans="2:65" s="14" customFormat="1">
      <c r="B227" s="165"/>
      <c r="D227" s="152" t="s">
        <v>208</v>
      </c>
      <c r="E227" s="166" t="s">
        <v>1</v>
      </c>
      <c r="F227" s="167" t="s">
        <v>211</v>
      </c>
      <c r="H227" s="168">
        <v>15.22</v>
      </c>
      <c r="I227" s="169"/>
      <c r="L227" s="165"/>
      <c r="M227" s="170"/>
      <c r="T227" s="171"/>
      <c r="AT227" s="166" t="s">
        <v>208</v>
      </c>
      <c r="AU227" s="166" t="s">
        <v>83</v>
      </c>
      <c r="AV227" s="14" t="s">
        <v>156</v>
      </c>
      <c r="AW227" s="14" t="s">
        <v>30</v>
      </c>
      <c r="AX227" s="14" t="s">
        <v>81</v>
      </c>
      <c r="AY227" s="166" t="s">
        <v>137</v>
      </c>
    </row>
    <row r="228" spans="2:65" s="1" customFormat="1" ht="16.5" customHeight="1">
      <c r="B228" s="31"/>
      <c r="C228" s="132" t="s">
        <v>340</v>
      </c>
      <c r="D228" s="132" t="s">
        <v>140</v>
      </c>
      <c r="E228" s="133" t="s">
        <v>341</v>
      </c>
      <c r="F228" s="134" t="s">
        <v>342</v>
      </c>
      <c r="G228" s="135" t="s">
        <v>195</v>
      </c>
      <c r="H228" s="136">
        <v>15.22</v>
      </c>
      <c r="I228" s="137"/>
      <c r="J228" s="138">
        <f>ROUND(I228*H228,2)</f>
        <v>0</v>
      </c>
      <c r="K228" s="139"/>
      <c r="L228" s="31"/>
      <c r="M228" s="140" t="s">
        <v>1</v>
      </c>
      <c r="N228" s="141" t="s">
        <v>38</v>
      </c>
      <c r="P228" s="142">
        <f>O228*H228</f>
        <v>0</v>
      </c>
      <c r="Q228" s="142">
        <v>2.9999999999999997E-4</v>
      </c>
      <c r="R228" s="142">
        <f>Q228*H228</f>
        <v>4.5659999999999997E-3</v>
      </c>
      <c r="S228" s="142">
        <v>0</v>
      </c>
      <c r="T228" s="143">
        <f>S228*H228</f>
        <v>0</v>
      </c>
      <c r="AR228" s="144" t="s">
        <v>269</v>
      </c>
      <c r="AT228" s="144" t="s">
        <v>140</v>
      </c>
      <c r="AU228" s="144" t="s">
        <v>83</v>
      </c>
      <c r="AY228" s="16" t="s">
        <v>137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6" t="s">
        <v>81</v>
      </c>
      <c r="BK228" s="145">
        <f>ROUND(I228*H228,2)</f>
        <v>0</v>
      </c>
      <c r="BL228" s="16" t="s">
        <v>269</v>
      </c>
      <c r="BM228" s="144" t="s">
        <v>343</v>
      </c>
    </row>
    <row r="229" spans="2:65" s="12" customFormat="1">
      <c r="B229" s="151"/>
      <c r="D229" s="152" t="s">
        <v>208</v>
      </c>
      <c r="E229" s="153" t="s">
        <v>1</v>
      </c>
      <c r="F229" s="154" t="s">
        <v>338</v>
      </c>
      <c r="H229" s="153" t="s">
        <v>1</v>
      </c>
      <c r="I229" s="155"/>
      <c r="L229" s="151"/>
      <c r="M229" s="156"/>
      <c r="T229" s="157"/>
      <c r="AT229" s="153" t="s">
        <v>208</v>
      </c>
      <c r="AU229" s="153" t="s">
        <v>83</v>
      </c>
      <c r="AV229" s="12" t="s">
        <v>81</v>
      </c>
      <c r="AW229" s="12" t="s">
        <v>30</v>
      </c>
      <c r="AX229" s="12" t="s">
        <v>73</v>
      </c>
      <c r="AY229" s="153" t="s">
        <v>137</v>
      </c>
    </row>
    <row r="230" spans="2:65" s="13" customFormat="1">
      <c r="B230" s="158"/>
      <c r="D230" s="152" t="s">
        <v>208</v>
      </c>
      <c r="E230" s="159" t="s">
        <v>1</v>
      </c>
      <c r="F230" s="160" t="s">
        <v>339</v>
      </c>
      <c r="H230" s="161">
        <v>15.22</v>
      </c>
      <c r="I230" s="162"/>
      <c r="L230" s="158"/>
      <c r="M230" s="163"/>
      <c r="T230" s="164"/>
      <c r="AT230" s="159" t="s">
        <v>208</v>
      </c>
      <c r="AU230" s="159" t="s">
        <v>83</v>
      </c>
      <c r="AV230" s="13" t="s">
        <v>83</v>
      </c>
      <c r="AW230" s="13" t="s">
        <v>30</v>
      </c>
      <c r="AX230" s="13" t="s">
        <v>73</v>
      </c>
      <c r="AY230" s="159" t="s">
        <v>137</v>
      </c>
    </row>
    <row r="231" spans="2:65" s="14" customFormat="1">
      <c r="B231" s="165"/>
      <c r="D231" s="152" t="s">
        <v>208</v>
      </c>
      <c r="E231" s="166" t="s">
        <v>1</v>
      </c>
      <c r="F231" s="167" t="s">
        <v>211</v>
      </c>
      <c r="H231" s="168">
        <v>15.22</v>
      </c>
      <c r="I231" s="169"/>
      <c r="L231" s="165"/>
      <c r="M231" s="170"/>
      <c r="T231" s="171"/>
      <c r="AT231" s="166" t="s">
        <v>208</v>
      </c>
      <c r="AU231" s="166" t="s">
        <v>83</v>
      </c>
      <c r="AV231" s="14" t="s">
        <v>156</v>
      </c>
      <c r="AW231" s="14" t="s">
        <v>30</v>
      </c>
      <c r="AX231" s="14" t="s">
        <v>81</v>
      </c>
      <c r="AY231" s="166" t="s">
        <v>137</v>
      </c>
    </row>
    <row r="232" spans="2:65" s="1" customFormat="1" ht="24.2" customHeight="1">
      <c r="B232" s="31"/>
      <c r="C232" s="132" t="s">
        <v>344</v>
      </c>
      <c r="D232" s="132" t="s">
        <v>140</v>
      </c>
      <c r="E232" s="133" t="s">
        <v>345</v>
      </c>
      <c r="F232" s="134" t="s">
        <v>346</v>
      </c>
      <c r="G232" s="135" t="s">
        <v>195</v>
      </c>
      <c r="H232" s="136">
        <v>2</v>
      </c>
      <c r="I232" s="137"/>
      <c r="J232" s="138">
        <f>ROUND(I232*H232,2)</f>
        <v>0</v>
      </c>
      <c r="K232" s="139"/>
      <c r="L232" s="31"/>
      <c r="M232" s="140" t="s">
        <v>1</v>
      </c>
      <c r="N232" s="141" t="s">
        <v>38</v>
      </c>
      <c r="P232" s="142">
        <f>O232*H232</f>
        <v>0</v>
      </c>
      <c r="Q232" s="142">
        <v>1.5E-3</v>
      </c>
      <c r="R232" s="142">
        <f>Q232*H232</f>
        <v>3.0000000000000001E-3</v>
      </c>
      <c r="S232" s="142">
        <v>0</v>
      </c>
      <c r="T232" s="143">
        <f>S232*H232</f>
        <v>0</v>
      </c>
      <c r="AR232" s="144" t="s">
        <v>269</v>
      </c>
      <c r="AT232" s="144" t="s">
        <v>140</v>
      </c>
      <c r="AU232" s="144" t="s">
        <v>83</v>
      </c>
      <c r="AY232" s="16" t="s">
        <v>137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6" t="s">
        <v>81</v>
      </c>
      <c r="BK232" s="145">
        <f>ROUND(I232*H232,2)</f>
        <v>0</v>
      </c>
      <c r="BL232" s="16" t="s">
        <v>269</v>
      </c>
      <c r="BM232" s="144" t="s">
        <v>347</v>
      </c>
    </row>
    <row r="233" spans="2:65" s="1" customFormat="1" ht="33" customHeight="1">
      <c r="B233" s="31"/>
      <c r="C233" s="132" t="s">
        <v>348</v>
      </c>
      <c r="D233" s="132" t="s">
        <v>140</v>
      </c>
      <c r="E233" s="133" t="s">
        <v>349</v>
      </c>
      <c r="F233" s="134" t="s">
        <v>350</v>
      </c>
      <c r="G233" s="135" t="s">
        <v>195</v>
      </c>
      <c r="H233" s="136">
        <v>15.22</v>
      </c>
      <c r="I233" s="137"/>
      <c r="J233" s="138">
        <f>ROUND(I233*H233,2)</f>
        <v>0</v>
      </c>
      <c r="K233" s="139"/>
      <c r="L233" s="31"/>
      <c r="M233" s="140" t="s">
        <v>1</v>
      </c>
      <c r="N233" s="141" t="s">
        <v>38</v>
      </c>
      <c r="P233" s="142">
        <f>O233*H233</f>
        <v>0</v>
      </c>
      <c r="Q233" s="142">
        <v>5.0499999999999998E-3</v>
      </c>
      <c r="R233" s="142">
        <f>Q233*H233</f>
        <v>7.6860999999999999E-2</v>
      </c>
      <c r="S233" s="142">
        <v>0</v>
      </c>
      <c r="T233" s="143">
        <f>S233*H233</f>
        <v>0</v>
      </c>
      <c r="AR233" s="144" t="s">
        <v>269</v>
      </c>
      <c r="AT233" s="144" t="s">
        <v>140</v>
      </c>
      <c r="AU233" s="144" t="s">
        <v>83</v>
      </c>
      <c r="AY233" s="16" t="s">
        <v>137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6" t="s">
        <v>81</v>
      </c>
      <c r="BK233" s="145">
        <f>ROUND(I233*H233,2)</f>
        <v>0</v>
      </c>
      <c r="BL233" s="16" t="s">
        <v>269</v>
      </c>
      <c r="BM233" s="144" t="s">
        <v>351</v>
      </c>
    </row>
    <row r="234" spans="2:65" s="1" customFormat="1" ht="24.2" customHeight="1">
      <c r="B234" s="31"/>
      <c r="C234" s="172" t="s">
        <v>352</v>
      </c>
      <c r="D234" s="172" t="s">
        <v>273</v>
      </c>
      <c r="E234" s="173" t="s">
        <v>353</v>
      </c>
      <c r="F234" s="174" t="s">
        <v>791</v>
      </c>
      <c r="G234" s="175" t="s">
        <v>195</v>
      </c>
      <c r="H234" s="176">
        <v>16.742000000000001</v>
      </c>
      <c r="I234" s="177"/>
      <c r="J234" s="178">
        <f>ROUND(I234*H234,2)</f>
        <v>0</v>
      </c>
      <c r="K234" s="179"/>
      <c r="L234" s="180"/>
      <c r="M234" s="181" t="s">
        <v>1</v>
      </c>
      <c r="N234" s="182" t="s">
        <v>38</v>
      </c>
      <c r="P234" s="142">
        <f>O234*H234</f>
        <v>0</v>
      </c>
      <c r="Q234" s="142">
        <v>0.01</v>
      </c>
      <c r="R234" s="142">
        <f>Q234*H234</f>
        <v>0.16742000000000001</v>
      </c>
      <c r="S234" s="142">
        <v>0</v>
      </c>
      <c r="T234" s="143">
        <f>S234*H234</f>
        <v>0</v>
      </c>
      <c r="AR234" s="144" t="s">
        <v>276</v>
      </c>
      <c r="AT234" s="144" t="s">
        <v>273</v>
      </c>
      <c r="AU234" s="144" t="s">
        <v>83</v>
      </c>
      <c r="AY234" s="16" t="s">
        <v>137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81</v>
      </c>
      <c r="BK234" s="145">
        <f>ROUND(I234*H234,2)</f>
        <v>0</v>
      </c>
      <c r="BL234" s="16" t="s">
        <v>269</v>
      </c>
      <c r="BM234" s="144" t="s">
        <v>354</v>
      </c>
    </row>
    <row r="235" spans="2:65" s="13" customFormat="1">
      <c r="B235" s="158"/>
      <c r="D235" s="152" t="s">
        <v>208</v>
      </c>
      <c r="E235" s="159" t="s">
        <v>1</v>
      </c>
      <c r="F235" s="160" t="s">
        <v>355</v>
      </c>
      <c r="H235" s="161">
        <v>16.742000000000001</v>
      </c>
      <c r="I235" s="162"/>
      <c r="L235" s="158"/>
      <c r="M235" s="163"/>
      <c r="T235" s="164"/>
      <c r="AT235" s="159" t="s">
        <v>208</v>
      </c>
      <c r="AU235" s="159" t="s">
        <v>83</v>
      </c>
      <c r="AV235" s="13" t="s">
        <v>83</v>
      </c>
      <c r="AW235" s="13" t="s">
        <v>30</v>
      </c>
      <c r="AX235" s="13" t="s">
        <v>81</v>
      </c>
      <c r="AY235" s="159" t="s">
        <v>137</v>
      </c>
    </row>
    <row r="236" spans="2:65" s="1" customFormat="1" ht="16.5" customHeight="1">
      <c r="B236" s="31"/>
      <c r="C236" s="132" t="s">
        <v>276</v>
      </c>
      <c r="D236" s="132" t="s">
        <v>140</v>
      </c>
      <c r="E236" s="133" t="s">
        <v>356</v>
      </c>
      <c r="F236" s="134" t="s">
        <v>357</v>
      </c>
      <c r="G236" s="135" t="s">
        <v>195</v>
      </c>
      <c r="H236" s="136">
        <v>15.22</v>
      </c>
      <c r="I236" s="137"/>
      <c r="J236" s="138">
        <f>ROUND(I236*H236,2)</f>
        <v>0</v>
      </c>
      <c r="K236" s="139"/>
      <c r="L236" s="31"/>
      <c r="M236" s="140" t="s">
        <v>1</v>
      </c>
      <c r="N236" s="141" t="s">
        <v>38</v>
      </c>
      <c r="P236" s="142">
        <f>O236*H236</f>
        <v>0</v>
      </c>
      <c r="Q236" s="142">
        <v>8.9999999999999993E-3</v>
      </c>
      <c r="R236" s="142">
        <f>Q236*H236</f>
        <v>0.13697999999999999</v>
      </c>
      <c r="S236" s="142">
        <v>0</v>
      </c>
      <c r="T236" s="143">
        <f>S236*H236</f>
        <v>0</v>
      </c>
      <c r="AR236" s="144" t="s">
        <v>269</v>
      </c>
      <c r="AT236" s="144" t="s">
        <v>140</v>
      </c>
      <c r="AU236" s="144" t="s">
        <v>83</v>
      </c>
      <c r="AY236" s="16" t="s">
        <v>137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6" t="s">
        <v>81</v>
      </c>
      <c r="BK236" s="145">
        <f>ROUND(I236*H236,2)</f>
        <v>0</v>
      </c>
      <c r="BL236" s="16" t="s">
        <v>269</v>
      </c>
      <c r="BM236" s="144" t="s">
        <v>358</v>
      </c>
    </row>
    <row r="237" spans="2:65" s="12" customFormat="1">
      <c r="B237" s="151"/>
      <c r="D237" s="152" t="s">
        <v>208</v>
      </c>
      <c r="E237" s="153" t="s">
        <v>1</v>
      </c>
      <c r="F237" s="154" t="s">
        <v>338</v>
      </c>
      <c r="H237" s="153" t="s">
        <v>1</v>
      </c>
      <c r="I237" s="155"/>
      <c r="L237" s="151"/>
      <c r="M237" s="156"/>
      <c r="T237" s="157"/>
      <c r="AT237" s="153" t="s">
        <v>208</v>
      </c>
      <c r="AU237" s="153" t="s">
        <v>83</v>
      </c>
      <c r="AV237" s="12" t="s">
        <v>81</v>
      </c>
      <c r="AW237" s="12" t="s">
        <v>30</v>
      </c>
      <c r="AX237" s="12" t="s">
        <v>73</v>
      </c>
      <c r="AY237" s="153" t="s">
        <v>137</v>
      </c>
    </row>
    <row r="238" spans="2:65" s="13" customFormat="1">
      <c r="B238" s="158"/>
      <c r="D238" s="152" t="s">
        <v>208</v>
      </c>
      <c r="E238" s="159" t="s">
        <v>1</v>
      </c>
      <c r="F238" s="160" t="s">
        <v>339</v>
      </c>
      <c r="H238" s="161">
        <v>15.22</v>
      </c>
      <c r="I238" s="162"/>
      <c r="L238" s="158"/>
      <c r="M238" s="163"/>
      <c r="T238" s="164"/>
      <c r="AT238" s="159" t="s">
        <v>208</v>
      </c>
      <c r="AU238" s="159" t="s">
        <v>83</v>
      </c>
      <c r="AV238" s="13" t="s">
        <v>83</v>
      </c>
      <c r="AW238" s="13" t="s">
        <v>30</v>
      </c>
      <c r="AX238" s="13" t="s">
        <v>73</v>
      </c>
      <c r="AY238" s="159" t="s">
        <v>137</v>
      </c>
    </row>
    <row r="239" spans="2:65" s="14" customFormat="1">
      <c r="B239" s="165"/>
      <c r="D239" s="152" t="s">
        <v>208</v>
      </c>
      <c r="E239" s="166" t="s">
        <v>1</v>
      </c>
      <c r="F239" s="167" t="s">
        <v>211</v>
      </c>
      <c r="H239" s="168">
        <v>15.22</v>
      </c>
      <c r="I239" s="169"/>
      <c r="L239" s="165"/>
      <c r="M239" s="170"/>
      <c r="T239" s="171"/>
      <c r="AT239" s="166" t="s">
        <v>208</v>
      </c>
      <c r="AU239" s="166" t="s">
        <v>83</v>
      </c>
      <c r="AV239" s="14" t="s">
        <v>156</v>
      </c>
      <c r="AW239" s="14" t="s">
        <v>30</v>
      </c>
      <c r="AX239" s="14" t="s">
        <v>81</v>
      </c>
      <c r="AY239" s="166" t="s">
        <v>137</v>
      </c>
    </row>
    <row r="240" spans="2:65" s="1" customFormat="1" ht="16.5" customHeight="1">
      <c r="B240" s="31"/>
      <c r="C240" s="132" t="s">
        <v>359</v>
      </c>
      <c r="D240" s="132" t="s">
        <v>140</v>
      </c>
      <c r="E240" s="133" t="s">
        <v>360</v>
      </c>
      <c r="F240" s="134" t="s">
        <v>361</v>
      </c>
      <c r="G240" s="135" t="s">
        <v>199</v>
      </c>
      <c r="H240" s="136">
        <v>15.22</v>
      </c>
      <c r="I240" s="137"/>
      <c r="J240" s="138">
        <f>ROUND(I240*H240,2)</f>
        <v>0</v>
      </c>
      <c r="K240" s="139"/>
      <c r="L240" s="31"/>
      <c r="M240" s="140" t="s">
        <v>1</v>
      </c>
      <c r="N240" s="141" t="s">
        <v>38</v>
      </c>
      <c r="P240" s="142">
        <f>O240*H240</f>
        <v>0</v>
      </c>
      <c r="Q240" s="142">
        <v>3.0000000000000001E-5</v>
      </c>
      <c r="R240" s="142">
        <f>Q240*H240</f>
        <v>4.5660000000000004E-4</v>
      </c>
      <c r="S240" s="142">
        <v>0</v>
      </c>
      <c r="T240" s="143">
        <f>S240*H240</f>
        <v>0</v>
      </c>
      <c r="AR240" s="144" t="s">
        <v>269</v>
      </c>
      <c r="AT240" s="144" t="s">
        <v>140</v>
      </c>
      <c r="AU240" s="144" t="s">
        <v>83</v>
      </c>
      <c r="AY240" s="16" t="s">
        <v>137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6" t="s">
        <v>81</v>
      </c>
      <c r="BK240" s="145">
        <f>ROUND(I240*H240,2)</f>
        <v>0</v>
      </c>
      <c r="BL240" s="16" t="s">
        <v>269</v>
      </c>
      <c r="BM240" s="144" t="s">
        <v>362</v>
      </c>
    </row>
    <row r="241" spans="2:65" s="12" customFormat="1">
      <c r="B241" s="151"/>
      <c r="D241" s="152" t="s">
        <v>208</v>
      </c>
      <c r="E241" s="153" t="s">
        <v>1</v>
      </c>
      <c r="F241" s="154" t="s">
        <v>338</v>
      </c>
      <c r="H241" s="153" t="s">
        <v>1</v>
      </c>
      <c r="I241" s="155"/>
      <c r="L241" s="151"/>
      <c r="M241" s="156"/>
      <c r="T241" s="157"/>
      <c r="AT241" s="153" t="s">
        <v>208</v>
      </c>
      <c r="AU241" s="153" t="s">
        <v>83</v>
      </c>
      <c r="AV241" s="12" t="s">
        <v>81</v>
      </c>
      <c r="AW241" s="12" t="s">
        <v>30</v>
      </c>
      <c r="AX241" s="12" t="s">
        <v>73</v>
      </c>
      <c r="AY241" s="153" t="s">
        <v>137</v>
      </c>
    </row>
    <row r="242" spans="2:65" s="13" customFormat="1">
      <c r="B242" s="158"/>
      <c r="D242" s="152" t="s">
        <v>208</v>
      </c>
      <c r="E242" s="159" t="s">
        <v>1</v>
      </c>
      <c r="F242" s="160" t="s">
        <v>339</v>
      </c>
      <c r="H242" s="161">
        <v>15.22</v>
      </c>
      <c r="I242" s="162"/>
      <c r="L242" s="158"/>
      <c r="M242" s="163"/>
      <c r="T242" s="164"/>
      <c r="AT242" s="159" t="s">
        <v>208</v>
      </c>
      <c r="AU242" s="159" t="s">
        <v>83</v>
      </c>
      <c r="AV242" s="13" t="s">
        <v>83</v>
      </c>
      <c r="AW242" s="13" t="s">
        <v>30</v>
      </c>
      <c r="AX242" s="13" t="s">
        <v>73</v>
      </c>
      <c r="AY242" s="159" t="s">
        <v>137</v>
      </c>
    </row>
    <row r="243" spans="2:65" s="14" customFormat="1">
      <c r="B243" s="165"/>
      <c r="D243" s="152" t="s">
        <v>208</v>
      </c>
      <c r="E243" s="166" t="s">
        <v>1</v>
      </c>
      <c r="F243" s="167" t="s">
        <v>211</v>
      </c>
      <c r="H243" s="168">
        <v>15.22</v>
      </c>
      <c r="I243" s="169"/>
      <c r="L243" s="165"/>
      <c r="M243" s="170"/>
      <c r="T243" s="171"/>
      <c r="AT243" s="166" t="s">
        <v>208</v>
      </c>
      <c r="AU243" s="166" t="s">
        <v>83</v>
      </c>
      <c r="AV243" s="14" t="s">
        <v>156</v>
      </c>
      <c r="AW243" s="14" t="s">
        <v>30</v>
      </c>
      <c r="AX243" s="14" t="s">
        <v>81</v>
      </c>
      <c r="AY243" s="166" t="s">
        <v>137</v>
      </c>
    </row>
    <row r="244" spans="2:65" s="1" customFormat="1" ht="16.5" customHeight="1">
      <c r="B244" s="31"/>
      <c r="C244" s="132" t="s">
        <v>363</v>
      </c>
      <c r="D244" s="132" t="s">
        <v>140</v>
      </c>
      <c r="E244" s="133" t="s">
        <v>364</v>
      </c>
      <c r="F244" s="134" t="s">
        <v>365</v>
      </c>
      <c r="G244" s="135" t="s">
        <v>232</v>
      </c>
      <c r="H244" s="136">
        <v>3</v>
      </c>
      <c r="I244" s="137"/>
      <c r="J244" s="138">
        <f>ROUND(I244*H244,2)</f>
        <v>0</v>
      </c>
      <c r="K244" s="139"/>
      <c r="L244" s="31"/>
      <c r="M244" s="140" t="s">
        <v>1</v>
      </c>
      <c r="N244" s="141" t="s">
        <v>38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269</v>
      </c>
      <c r="AT244" s="144" t="s">
        <v>140</v>
      </c>
      <c r="AU244" s="144" t="s">
        <v>83</v>
      </c>
      <c r="AY244" s="16" t="s">
        <v>137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6" t="s">
        <v>81</v>
      </c>
      <c r="BK244" s="145">
        <f>ROUND(I244*H244,2)</f>
        <v>0</v>
      </c>
      <c r="BL244" s="16" t="s">
        <v>269</v>
      </c>
      <c r="BM244" s="144" t="s">
        <v>366</v>
      </c>
    </row>
    <row r="245" spans="2:65" s="1" customFormat="1" ht="24.2" customHeight="1">
      <c r="B245" s="31"/>
      <c r="C245" s="132" t="s">
        <v>367</v>
      </c>
      <c r="D245" s="132" t="s">
        <v>140</v>
      </c>
      <c r="E245" s="133" t="s">
        <v>368</v>
      </c>
      <c r="F245" s="134" t="s">
        <v>369</v>
      </c>
      <c r="G245" s="135" t="s">
        <v>284</v>
      </c>
      <c r="H245" s="186"/>
      <c r="I245" s="137"/>
      <c r="J245" s="138">
        <f>ROUND(I245*H245,2)</f>
        <v>0</v>
      </c>
      <c r="K245" s="139"/>
      <c r="L245" s="31"/>
      <c r="M245" s="140" t="s">
        <v>1</v>
      </c>
      <c r="N245" s="141" t="s">
        <v>38</v>
      </c>
      <c r="P245" s="142">
        <f>O245*H245</f>
        <v>0</v>
      </c>
      <c r="Q245" s="142">
        <v>0</v>
      </c>
      <c r="R245" s="142">
        <f>Q245*H245</f>
        <v>0</v>
      </c>
      <c r="S245" s="142">
        <v>0</v>
      </c>
      <c r="T245" s="143">
        <f>S245*H245</f>
        <v>0</v>
      </c>
      <c r="AR245" s="144" t="s">
        <v>269</v>
      </c>
      <c r="AT245" s="144" t="s">
        <v>140</v>
      </c>
      <c r="AU245" s="144" t="s">
        <v>83</v>
      </c>
      <c r="AY245" s="16" t="s">
        <v>137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6" t="s">
        <v>81</v>
      </c>
      <c r="BK245" s="145">
        <f>ROUND(I245*H245,2)</f>
        <v>0</v>
      </c>
      <c r="BL245" s="16" t="s">
        <v>269</v>
      </c>
      <c r="BM245" s="144" t="s">
        <v>370</v>
      </c>
    </row>
    <row r="246" spans="2:65" s="11" customFormat="1" ht="22.9" customHeight="1">
      <c r="B246" s="120"/>
      <c r="D246" s="121" t="s">
        <v>72</v>
      </c>
      <c r="E246" s="130" t="s">
        <v>371</v>
      </c>
      <c r="F246" s="130" t="s">
        <v>372</v>
      </c>
      <c r="I246" s="123"/>
      <c r="J246" s="131">
        <f>BK246</f>
        <v>0</v>
      </c>
      <c r="L246" s="120"/>
      <c r="M246" s="125"/>
      <c r="P246" s="126">
        <f>SUM(P247:P301)</f>
        <v>0</v>
      </c>
      <c r="R246" s="126">
        <f>SUM(R247:R301)</f>
        <v>0.22743947999999997</v>
      </c>
      <c r="T246" s="127">
        <f>SUM(T247:T301)</f>
        <v>0</v>
      </c>
      <c r="AR246" s="121" t="s">
        <v>83</v>
      </c>
      <c r="AT246" s="128" t="s">
        <v>72</v>
      </c>
      <c r="AU246" s="128" t="s">
        <v>81</v>
      </c>
      <c r="AY246" s="121" t="s">
        <v>137</v>
      </c>
      <c r="BK246" s="129">
        <f>SUM(BK247:BK301)</f>
        <v>0</v>
      </c>
    </row>
    <row r="247" spans="2:65" s="1" customFormat="1" ht="24.2" customHeight="1">
      <c r="B247" s="31"/>
      <c r="C247" s="132" t="s">
        <v>373</v>
      </c>
      <c r="D247" s="132" t="s">
        <v>140</v>
      </c>
      <c r="E247" s="133" t="s">
        <v>374</v>
      </c>
      <c r="F247" s="134" t="s">
        <v>375</v>
      </c>
      <c r="G247" s="135" t="s">
        <v>195</v>
      </c>
      <c r="H247" s="136">
        <v>177.85</v>
      </c>
      <c r="I247" s="137"/>
      <c r="J247" s="138">
        <f>ROUND(I247*H247,2)</f>
        <v>0</v>
      </c>
      <c r="K247" s="139"/>
      <c r="L247" s="31"/>
      <c r="M247" s="140" t="s">
        <v>1</v>
      </c>
      <c r="N247" s="141" t="s">
        <v>38</v>
      </c>
      <c r="P247" s="142">
        <f>O247*H247</f>
        <v>0</v>
      </c>
      <c r="Q247" s="142">
        <v>0</v>
      </c>
      <c r="R247" s="142">
        <f>Q247*H247</f>
        <v>0</v>
      </c>
      <c r="S247" s="142">
        <v>0</v>
      </c>
      <c r="T247" s="143">
        <f>S247*H247</f>
        <v>0</v>
      </c>
      <c r="AR247" s="144" t="s">
        <v>269</v>
      </c>
      <c r="AT247" s="144" t="s">
        <v>140</v>
      </c>
      <c r="AU247" s="144" t="s">
        <v>83</v>
      </c>
      <c r="AY247" s="16" t="s">
        <v>137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6" t="s">
        <v>81</v>
      </c>
      <c r="BK247" s="145">
        <f>ROUND(I247*H247,2)</f>
        <v>0</v>
      </c>
      <c r="BL247" s="16" t="s">
        <v>269</v>
      </c>
      <c r="BM247" s="144" t="s">
        <v>376</v>
      </c>
    </row>
    <row r="248" spans="2:65" s="12" customFormat="1">
      <c r="B248" s="151"/>
      <c r="D248" s="152" t="s">
        <v>208</v>
      </c>
      <c r="E248" s="153" t="s">
        <v>1</v>
      </c>
      <c r="F248" s="154" t="s">
        <v>377</v>
      </c>
      <c r="H248" s="153" t="s">
        <v>1</v>
      </c>
      <c r="I248" s="155"/>
      <c r="L248" s="151"/>
      <c r="M248" s="156"/>
      <c r="T248" s="157"/>
      <c r="AT248" s="153" t="s">
        <v>208</v>
      </c>
      <c r="AU248" s="153" t="s">
        <v>83</v>
      </c>
      <c r="AV248" s="12" t="s">
        <v>81</v>
      </c>
      <c r="AW248" s="12" t="s">
        <v>30</v>
      </c>
      <c r="AX248" s="12" t="s">
        <v>73</v>
      </c>
      <c r="AY248" s="153" t="s">
        <v>137</v>
      </c>
    </row>
    <row r="249" spans="2:65" s="12" customFormat="1">
      <c r="B249" s="151"/>
      <c r="D249" s="152" t="s">
        <v>208</v>
      </c>
      <c r="E249" s="153" t="s">
        <v>1</v>
      </c>
      <c r="F249" s="154" t="s">
        <v>293</v>
      </c>
      <c r="H249" s="153" t="s">
        <v>1</v>
      </c>
      <c r="I249" s="155"/>
      <c r="L249" s="151"/>
      <c r="M249" s="156"/>
      <c r="T249" s="157"/>
      <c r="AT249" s="153" t="s">
        <v>208</v>
      </c>
      <c r="AU249" s="153" t="s">
        <v>83</v>
      </c>
      <c r="AV249" s="12" t="s">
        <v>81</v>
      </c>
      <c r="AW249" s="12" t="s">
        <v>30</v>
      </c>
      <c r="AX249" s="12" t="s">
        <v>73</v>
      </c>
      <c r="AY249" s="153" t="s">
        <v>137</v>
      </c>
    </row>
    <row r="250" spans="2:65" s="13" customFormat="1">
      <c r="B250" s="158"/>
      <c r="D250" s="152" t="s">
        <v>208</v>
      </c>
      <c r="E250" s="159" t="s">
        <v>1</v>
      </c>
      <c r="F250" s="160" t="s">
        <v>378</v>
      </c>
      <c r="H250" s="161">
        <v>25.690999999999999</v>
      </c>
      <c r="I250" s="162"/>
      <c r="L250" s="158"/>
      <c r="M250" s="163"/>
      <c r="T250" s="164"/>
      <c r="AT250" s="159" t="s">
        <v>208</v>
      </c>
      <c r="AU250" s="159" t="s">
        <v>83</v>
      </c>
      <c r="AV250" s="13" t="s">
        <v>83</v>
      </c>
      <c r="AW250" s="13" t="s">
        <v>30</v>
      </c>
      <c r="AX250" s="13" t="s">
        <v>73</v>
      </c>
      <c r="AY250" s="159" t="s">
        <v>137</v>
      </c>
    </row>
    <row r="251" spans="2:65" s="13" customFormat="1">
      <c r="B251" s="158"/>
      <c r="D251" s="152" t="s">
        <v>208</v>
      </c>
      <c r="E251" s="159" t="s">
        <v>1</v>
      </c>
      <c r="F251" s="160" t="s">
        <v>379</v>
      </c>
      <c r="H251" s="161">
        <v>-0.77300000000000002</v>
      </c>
      <c r="I251" s="162"/>
      <c r="L251" s="158"/>
      <c r="M251" s="163"/>
      <c r="T251" s="164"/>
      <c r="AT251" s="159" t="s">
        <v>208</v>
      </c>
      <c r="AU251" s="159" t="s">
        <v>83</v>
      </c>
      <c r="AV251" s="13" t="s">
        <v>83</v>
      </c>
      <c r="AW251" s="13" t="s">
        <v>30</v>
      </c>
      <c r="AX251" s="13" t="s">
        <v>73</v>
      </c>
      <c r="AY251" s="159" t="s">
        <v>137</v>
      </c>
    </row>
    <row r="252" spans="2:65" s="12" customFormat="1">
      <c r="B252" s="151"/>
      <c r="D252" s="152" t="s">
        <v>208</v>
      </c>
      <c r="E252" s="153" t="s">
        <v>1</v>
      </c>
      <c r="F252" s="154" t="s">
        <v>271</v>
      </c>
      <c r="H252" s="153" t="s">
        <v>1</v>
      </c>
      <c r="I252" s="155"/>
      <c r="L252" s="151"/>
      <c r="M252" s="156"/>
      <c r="T252" s="157"/>
      <c r="AT252" s="153" t="s">
        <v>208</v>
      </c>
      <c r="AU252" s="153" t="s">
        <v>83</v>
      </c>
      <c r="AV252" s="12" t="s">
        <v>81</v>
      </c>
      <c r="AW252" s="12" t="s">
        <v>30</v>
      </c>
      <c r="AX252" s="12" t="s">
        <v>73</v>
      </c>
      <c r="AY252" s="153" t="s">
        <v>137</v>
      </c>
    </row>
    <row r="253" spans="2:65" s="13" customFormat="1">
      <c r="B253" s="158"/>
      <c r="D253" s="152" t="s">
        <v>208</v>
      </c>
      <c r="E253" s="159" t="s">
        <v>1</v>
      </c>
      <c r="F253" s="160" t="s">
        <v>380</v>
      </c>
      <c r="H253" s="161">
        <v>98.001999999999995</v>
      </c>
      <c r="I253" s="162"/>
      <c r="L253" s="158"/>
      <c r="M253" s="163"/>
      <c r="T253" s="164"/>
      <c r="AT253" s="159" t="s">
        <v>208</v>
      </c>
      <c r="AU253" s="159" t="s">
        <v>83</v>
      </c>
      <c r="AV253" s="13" t="s">
        <v>83</v>
      </c>
      <c r="AW253" s="13" t="s">
        <v>30</v>
      </c>
      <c r="AX253" s="13" t="s">
        <v>73</v>
      </c>
      <c r="AY253" s="159" t="s">
        <v>137</v>
      </c>
    </row>
    <row r="254" spans="2:65" s="12" customFormat="1">
      <c r="B254" s="151"/>
      <c r="D254" s="152" t="s">
        <v>208</v>
      </c>
      <c r="E254" s="153" t="s">
        <v>1</v>
      </c>
      <c r="F254" s="154" t="s">
        <v>381</v>
      </c>
      <c r="H254" s="153" t="s">
        <v>1</v>
      </c>
      <c r="I254" s="155"/>
      <c r="L254" s="151"/>
      <c r="M254" s="156"/>
      <c r="T254" s="157"/>
      <c r="AT254" s="153" t="s">
        <v>208</v>
      </c>
      <c r="AU254" s="153" t="s">
        <v>83</v>
      </c>
      <c r="AV254" s="12" t="s">
        <v>81</v>
      </c>
      <c r="AW254" s="12" t="s">
        <v>30</v>
      </c>
      <c r="AX254" s="12" t="s">
        <v>73</v>
      </c>
      <c r="AY254" s="153" t="s">
        <v>137</v>
      </c>
    </row>
    <row r="255" spans="2:65" s="13" customFormat="1">
      <c r="B255" s="158"/>
      <c r="D255" s="152" t="s">
        <v>208</v>
      </c>
      <c r="E255" s="159" t="s">
        <v>1</v>
      </c>
      <c r="F255" s="160" t="s">
        <v>382</v>
      </c>
      <c r="H255" s="161">
        <v>-44.76</v>
      </c>
      <c r="I255" s="162"/>
      <c r="L255" s="158"/>
      <c r="M255" s="163"/>
      <c r="T255" s="164"/>
      <c r="AT255" s="159" t="s">
        <v>208</v>
      </c>
      <c r="AU255" s="159" t="s">
        <v>83</v>
      </c>
      <c r="AV255" s="13" t="s">
        <v>83</v>
      </c>
      <c r="AW255" s="13" t="s">
        <v>30</v>
      </c>
      <c r="AX255" s="13" t="s">
        <v>73</v>
      </c>
      <c r="AY255" s="159" t="s">
        <v>137</v>
      </c>
    </row>
    <row r="256" spans="2:65" s="12" customFormat="1">
      <c r="B256" s="151"/>
      <c r="D256" s="152" t="s">
        <v>208</v>
      </c>
      <c r="E256" s="153" t="s">
        <v>1</v>
      </c>
      <c r="F256" s="154" t="s">
        <v>383</v>
      </c>
      <c r="H256" s="153" t="s">
        <v>1</v>
      </c>
      <c r="I256" s="155"/>
      <c r="L256" s="151"/>
      <c r="M256" s="156"/>
      <c r="T256" s="157"/>
      <c r="AT256" s="153" t="s">
        <v>208</v>
      </c>
      <c r="AU256" s="153" t="s">
        <v>83</v>
      </c>
      <c r="AV256" s="12" t="s">
        <v>81</v>
      </c>
      <c r="AW256" s="12" t="s">
        <v>30</v>
      </c>
      <c r="AX256" s="12" t="s">
        <v>73</v>
      </c>
      <c r="AY256" s="153" t="s">
        <v>137</v>
      </c>
    </row>
    <row r="257" spans="2:65" s="12" customFormat="1">
      <c r="B257" s="151"/>
      <c r="D257" s="152" t="s">
        <v>208</v>
      </c>
      <c r="E257" s="153" t="s">
        <v>1</v>
      </c>
      <c r="F257" s="154" t="s">
        <v>293</v>
      </c>
      <c r="H257" s="153" t="s">
        <v>1</v>
      </c>
      <c r="I257" s="155"/>
      <c r="L257" s="151"/>
      <c r="M257" s="156"/>
      <c r="T257" s="157"/>
      <c r="AT257" s="153" t="s">
        <v>208</v>
      </c>
      <c r="AU257" s="153" t="s">
        <v>83</v>
      </c>
      <c r="AV257" s="12" t="s">
        <v>81</v>
      </c>
      <c r="AW257" s="12" t="s">
        <v>30</v>
      </c>
      <c r="AX257" s="12" t="s">
        <v>73</v>
      </c>
      <c r="AY257" s="153" t="s">
        <v>137</v>
      </c>
    </row>
    <row r="258" spans="2:65" s="13" customFormat="1">
      <c r="B258" s="158"/>
      <c r="D258" s="152" t="s">
        <v>208</v>
      </c>
      <c r="E258" s="159" t="s">
        <v>1</v>
      </c>
      <c r="F258" s="160" t="s">
        <v>384</v>
      </c>
      <c r="H258" s="161">
        <v>40.125</v>
      </c>
      <c r="I258" s="162"/>
      <c r="L258" s="158"/>
      <c r="M258" s="163"/>
      <c r="T258" s="164"/>
      <c r="AT258" s="159" t="s">
        <v>208</v>
      </c>
      <c r="AU258" s="159" t="s">
        <v>83</v>
      </c>
      <c r="AV258" s="13" t="s">
        <v>83</v>
      </c>
      <c r="AW258" s="13" t="s">
        <v>30</v>
      </c>
      <c r="AX258" s="13" t="s">
        <v>73</v>
      </c>
      <c r="AY258" s="159" t="s">
        <v>137</v>
      </c>
    </row>
    <row r="259" spans="2:65" s="12" customFormat="1">
      <c r="B259" s="151"/>
      <c r="D259" s="152" t="s">
        <v>208</v>
      </c>
      <c r="E259" s="153" t="s">
        <v>1</v>
      </c>
      <c r="F259" s="154" t="s">
        <v>385</v>
      </c>
      <c r="H259" s="153" t="s">
        <v>1</v>
      </c>
      <c r="I259" s="155"/>
      <c r="L259" s="151"/>
      <c r="M259" s="156"/>
      <c r="T259" s="157"/>
      <c r="AT259" s="153" t="s">
        <v>208</v>
      </c>
      <c r="AU259" s="153" t="s">
        <v>83</v>
      </c>
      <c r="AV259" s="12" t="s">
        <v>81</v>
      </c>
      <c r="AW259" s="12" t="s">
        <v>30</v>
      </c>
      <c r="AX259" s="12" t="s">
        <v>73</v>
      </c>
      <c r="AY259" s="153" t="s">
        <v>137</v>
      </c>
    </row>
    <row r="260" spans="2:65" s="13" customFormat="1">
      <c r="B260" s="158"/>
      <c r="D260" s="152" t="s">
        <v>208</v>
      </c>
      <c r="E260" s="159" t="s">
        <v>1</v>
      </c>
      <c r="F260" s="160" t="s">
        <v>386</v>
      </c>
      <c r="H260" s="161">
        <v>59.564999999999998</v>
      </c>
      <c r="I260" s="162"/>
      <c r="L260" s="158"/>
      <c r="M260" s="163"/>
      <c r="T260" s="164"/>
      <c r="AT260" s="159" t="s">
        <v>208</v>
      </c>
      <c r="AU260" s="159" t="s">
        <v>83</v>
      </c>
      <c r="AV260" s="13" t="s">
        <v>83</v>
      </c>
      <c r="AW260" s="13" t="s">
        <v>30</v>
      </c>
      <c r="AX260" s="13" t="s">
        <v>73</v>
      </c>
      <c r="AY260" s="159" t="s">
        <v>137</v>
      </c>
    </row>
    <row r="261" spans="2:65" s="14" customFormat="1">
      <c r="B261" s="165"/>
      <c r="D261" s="152" t="s">
        <v>208</v>
      </c>
      <c r="E261" s="166" t="s">
        <v>1</v>
      </c>
      <c r="F261" s="167" t="s">
        <v>211</v>
      </c>
      <c r="H261" s="168">
        <v>177.85</v>
      </c>
      <c r="I261" s="169"/>
      <c r="L261" s="165"/>
      <c r="M261" s="170"/>
      <c r="T261" s="171"/>
      <c r="AT261" s="166" t="s">
        <v>208</v>
      </c>
      <c r="AU261" s="166" t="s">
        <v>83</v>
      </c>
      <c r="AV261" s="14" t="s">
        <v>156</v>
      </c>
      <c r="AW261" s="14" t="s">
        <v>30</v>
      </c>
      <c r="AX261" s="14" t="s">
        <v>81</v>
      </c>
      <c r="AY261" s="166" t="s">
        <v>137</v>
      </c>
    </row>
    <row r="262" spans="2:65" s="1" customFormat="1" ht="33" customHeight="1">
      <c r="B262" s="31"/>
      <c r="C262" s="132" t="s">
        <v>387</v>
      </c>
      <c r="D262" s="132" t="s">
        <v>140</v>
      </c>
      <c r="E262" s="133" t="s">
        <v>388</v>
      </c>
      <c r="F262" s="134" t="s">
        <v>389</v>
      </c>
      <c r="G262" s="135" t="s">
        <v>232</v>
      </c>
      <c r="H262" s="136">
        <v>100</v>
      </c>
      <c r="I262" s="137"/>
      <c r="J262" s="138">
        <f>ROUND(I262*H262,2)</f>
        <v>0</v>
      </c>
      <c r="K262" s="139"/>
      <c r="L262" s="31"/>
      <c r="M262" s="140" t="s">
        <v>1</v>
      </c>
      <c r="N262" s="141" t="s">
        <v>38</v>
      </c>
      <c r="P262" s="142">
        <f>O262*H262</f>
        <v>0</v>
      </c>
      <c r="Q262" s="142">
        <v>1.1999999999999999E-3</v>
      </c>
      <c r="R262" s="142">
        <f>Q262*H262</f>
        <v>0.12</v>
      </c>
      <c r="S262" s="142">
        <v>0</v>
      </c>
      <c r="T262" s="143">
        <f>S262*H262</f>
        <v>0</v>
      </c>
      <c r="AR262" s="144" t="s">
        <v>269</v>
      </c>
      <c r="AT262" s="144" t="s">
        <v>140</v>
      </c>
      <c r="AU262" s="144" t="s">
        <v>83</v>
      </c>
      <c r="AY262" s="16" t="s">
        <v>137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6" t="s">
        <v>81</v>
      </c>
      <c r="BK262" s="145">
        <f>ROUND(I262*H262,2)</f>
        <v>0</v>
      </c>
      <c r="BL262" s="16" t="s">
        <v>269</v>
      </c>
      <c r="BM262" s="144" t="s">
        <v>390</v>
      </c>
    </row>
    <row r="263" spans="2:65" s="1" customFormat="1" ht="24.2" customHeight="1">
      <c r="B263" s="31"/>
      <c r="C263" s="132" t="s">
        <v>391</v>
      </c>
      <c r="D263" s="132" t="s">
        <v>140</v>
      </c>
      <c r="E263" s="133" t="s">
        <v>392</v>
      </c>
      <c r="F263" s="134" t="s">
        <v>393</v>
      </c>
      <c r="G263" s="135" t="s">
        <v>195</v>
      </c>
      <c r="H263" s="136">
        <v>177.85</v>
      </c>
      <c r="I263" s="137"/>
      <c r="J263" s="138">
        <f>ROUND(I263*H263,2)</f>
        <v>0</v>
      </c>
      <c r="K263" s="139"/>
      <c r="L263" s="31"/>
      <c r="M263" s="140" t="s">
        <v>1</v>
      </c>
      <c r="N263" s="141" t="s">
        <v>38</v>
      </c>
      <c r="P263" s="142">
        <f>O263*H263</f>
        <v>0</v>
      </c>
      <c r="Q263" s="142">
        <v>2.0000000000000001E-4</v>
      </c>
      <c r="R263" s="142">
        <f>Q263*H263</f>
        <v>3.5569999999999997E-2</v>
      </c>
      <c r="S263" s="142">
        <v>0</v>
      </c>
      <c r="T263" s="143">
        <f>S263*H263</f>
        <v>0</v>
      </c>
      <c r="AR263" s="144" t="s">
        <v>269</v>
      </c>
      <c r="AT263" s="144" t="s">
        <v>140</v>
      </c>
      <c r="AU263" s="144" t="s">
        <v>83</v>
      </c>
      <c r="AY263" s="16" t="s">
        <v>137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6" t="s">
        <v>81</v>
      </c>
      <c r="BK263" s="145">
        <f>ROUND(I263*H263,2)</f>
        <v>0</v>
      </c>
      <c r="BL263" s="16" t="s">
        <v>269</v>
      </c>
      <c r="BM263" s="144" t="s">
        <v>394</v>
      </c>
    </row>
    <row r="264" spans="2:65" s="12" customFormat="1">
      <c r="B264" s="151"/>
      <c r="D264" s="152" t="s">
        <v>208</v>
      </c>
      <c r="E264" s="153" t="s">
        <v>1</v>
      </c>
      <c r="F264" s="154" t="s">
        <v>377</v>
      </c>
      <c r="H264" s="153" t="s">
        <v>1</v>
      </c>
      <c r="I264" s="155"/>
      <c r="L264" s="151"/>
      <c r="M264" s="156"/>
      <c r="T264" s="157"/>
      <c r="AT264" s="153" t="s">
        <v>208</v>
      </c>
      <c r="AU264" s="153" t="s">
        <v>83</v>
      </c>
      <c r="AV264" s="12" t="s">
        <v>81</v>
      </c>
      <c r="AW264" s="12" t="s">
        <v>30</v>
      </c>
      <c r="AX264" s="12" t="s">
        <v>73</v>
      </c>
      <c r="AY264" s="153" t="s">
        <v>137</v>
      </c>
    </row>
    <row r="265" spans="2:65" s="12" customFormat="1">
      <c r="B265" s="151"/>
      <c r="D265" s="152" t="s">
        <v>208</v>
      </c>
      <c r="E265" s="153" t="s">
        <v>1</v>
      </c>
      <c r="F265" s="154" t="s">
        <v>293</v>
      </c>
      <c r="H265" s="153" t="s">
        <v>1</v>
      </c>
      <c r="I265" s="155"/>
      <c r="L265" s="151"/>
      <c r="M265" s="156"/>
      <c r="T265" s="157"/>
      <c r="AT265" s="153" t="s">
        <v>208</v>
      </c>
      <c r="AU265" s="153" t="s">
        <v>83</v>
      </c>
      <c r="AV265" s="12" t="s">
        <v>81</v>
      </c>
      <c r="AW265" s="12" t="s">
        <v>30</v>
      </c>
      <c r="AX265" s="12" t="s">
        <v>73</v>
      </c>
      <c r="AY265" s="153" t="s">
        <v>137</v>
      </c>
    </row>
    <row r="266" spans="2:65" s="13" customFormat="1">
      <c r="B266" s="158"/>
      <c r="D266" s="152" t="s">
        <v>208</v>
      </c>
      <c r="E266" s="159" t="s">
        <v>1</v>
      </c>
      <c r="F266" s="160" t="s">
        <v>378</v>
      </c>
      <c r="H266" s="161">
        <v>25.690999999999999</v>
      </c>
      <c r="I266" s="162"/>
      <c r="L266" s="158"/>
      <c r="M266" s="163"/>
      <c r="T266" s="164"/>
      <c r="AT266" s="159" t="s">
        <v>208</v>
      </c>
      <c r="AU266" s="159" t="s">
        <v>83</v>
      </c>
      <c r="AV266" s="13" t="s">
        <v>83</v>
      </c>
      <c r="AW266" s="13" t="s">
        <v>30</v>
      </c>
      <c r="AX266" s="13" t="s">
        <v>73</v>
      </c>
      <c r="AY266" s="159" t="s">
        <v>137</v>
      </c>
    </row>
    <row r="267" spans="2:65" s="13" customFormat="1">
      <c r="B267" s="158"/>
      <c r="D267" s="152" t="s">
        <v>208</v>
      </c>
      <c r="E267" s="159" t="s">
        <v>1</v>
      </c>
      <c r="F267" s="160" t="s">
        <v>379</v>
      </c>
      <c r="H267" s="161">
        <v>-0.77300000000000002</v>
      </c>
      <c r="I267" s="162"/>
      <c r="L267" s="158"/>
      <c r="M267" s="163"/>
      <c r="T267" s="164"/>
      <c r="AT267" s="159" t="s">
        <v>208</v>
      </c>
      <c r="AU267" s="159" t="s">
        <v>83</v>
      </c>
      <c r="AV267" s="13" t="s">
        <v>83</v>
      </c>
      <c r="AW267" s="13" t="s">
        <v>30</v>
      </c>
      <c r="AX267" s="13" t="s">
        <v>73</v>
      </c>
      <c r="AY267" s="159" t="s">
        <v>137</v>
      </c>
    </row>
    <row r="268" spans="2:65" s="12" customFormat="1">
      <c r="B268" s="151"/>
      <c r="D268" s="152" t="s">
        <v>208</v>
      </c>
      <c r="E268" s="153" t="s">
        <v>1</v>
      </c>
      <c r="F268" s="154" t="s">
        <v>271</v>
      </c>
      <c r="H268" s="153" t="s">
        <v>1</v>
      </c>
      <c r="I268" s="155"/>
      <c r="L268" s="151"/>
      <c r="M268" s="156"/>
      <c r="T268" s="157"/>
      <c r="AT268" s="153" t="s">
        <v>208</v>
      </c>
      <c r="AU268" s="153" t="s">
        <v>83</v>
      </c>
      <c r="AV268" s="12" t="s">
        <v>81</v>
      </c>
      <c r="AW268" s="12" t="s">
        <v>30</v>
      </c>
      <c r="AX268" s="12" t="s">
        <v>73</v>
      </c>
      <c r="AY268" s="153" t="s">
        <v>137</v>
      </c>
    </row>
    <row r="269" spans="2:65" s="13" customFormat="1">
      <c r="B269" s="158"/>
      <c r="D269" s="152" t="s">
        <v>208</v>
      </c>
      <c r="E269" s="159" t="s">
        <v>1</v>
      </c>
      <c r="F269" s="160" t="s">
        <v>380</v>
      </c>
      <c r="H269" s="161">
        <v>98.001999999999995</v>
      </c>
      <c r="I269" s="162"/>
      <c r="L269" s="158"/>
      <c r="M269" s="163"/>
      <c r="T269" s="164"/>
      <c r="AT269" s="159" t="s">
        <v>208</v>
      </c>
      <c r="AU269" s="159" t="s">
        <v>83</v>
      </c>
      <c r="AV269" s="13" t="s">
        <v>83</v>
      </c>
      <c r="AW269" s="13" t="s">
        <v>30</v>
      </c>
      <c r="AX269" s="13" t="s">
        <v>73</v>
      </c>
      <c r="AY269" s="159" t="s">
        <v>137</v>
      </c>
    </row>
    <row r="270" spans="2:65" s="12" customFormat="1">
      <c r="B270" s="151"/>
      <c r="D270" s="152" t="s">
        <v>208</v>
      </c>
      <c r="E270" s="153" t="s">
        <v>1</v>
      </c>
      <c r="F270" s="154" t="s">
        <v>381</v>
      </c>
      <c r="H270" s="153" t="s">
        <v>1</v>
      </c>
      <c r="I270" s="155"/>
      <c r="L270" s="151"/>
      <c r="M270" s="156"/>
      <c r="T270" s="157"/>
      <c r="AT270" s="153" t="s">
        <v>208</v>
      </c>
      <c r="AU270" s="153" t="s">
        <v>83</v>
      </c>
      <c r="AV270" s="12" t="s">
        <v>81</v>
      </c>
      <c r="AW270" s="12" t="s">
        <v>30</v>
      </c>
      <c r="AX270" s="12" t="s">
        <v>73</v>
      </c>
      <c r="AY270" s="153" t="s">
        <v>137</v>
      </c>
    </row>
    <row r="271" spans="2:65" s="13" customFormat="1">
      <c r="B271" s="158"/>
      <c r="D271" s="152" t="s">
        <v>208</v>
      </c>
      <c r="E271" s="159" t="s">
        <v>1</v>
      </c>
      <c r="F271" s="160" t="s">
        <v>382</v>
      </c>
      <c r="H271" s="161">
        <v>-44.76</v>
      </c>
      <c r="I271" s="162"/>
      <c r="L271" s="158"/>
      <c r="M271" s="163"/>
      <c r="T271" s="164"/>
      <c r="AT271" s="159" t="s">
        <v>208</v>
      </c>
      <c r="AU271" s="159" t="s">
        <v>83</v>
      </c>
      <c r="AV271" s="13" t="s">
        <v>83</v>
      </c>
      <c r="AW271" s="13" t="s">
        <v>30</v>
      </c>
      <c r="AX271" s="13" t="s">
        <v>73</v>
      </c>
      <c r="AY271" s="159" t="s">
        <v>137</v>
      </c>
    </row>
    <row r="272" spans="2:65" s="12" customFormat="1">
      <c r="B272" s="151"/>
      <c r="D272" s="152" t="s">
        <v>208</v>
      </c>
      <c r="E272" s="153" t="s">
        <v>1</v>
      </c>
      <c r="F272" s="154" t="s">
        <v>383</v>
      </c>
      <c r="H272" s="153" t="s">
        <v>1</v>
      </c>
      <c r="I272" s="155"/>
      <c r="L272" s="151"/>
      <c r="M272" s="156"/>
      <c r="T272" s="157"/>
      <c r="AT272" s="153" t="s">
        <v>208</v>
      </c>
      <c r="AU272" s="153" t="s">
        <v>83</v>
      </c>
      <c r="AV272" s="12" t="s">
        <v>81</v>
      </c>
      <c r="AW272" s="12" t="s">
        <v>30</v>
      </c>
      <c r="AX272" s="12" t="s">
        <v>73</v>
      </c>
      <c r="AY272" s="153" t="s">
        <v>137</v>
      </c>
    </row>
    <row r="273" spans="2:65" s="12" customFormat="1">
      <c r="B273" s="151"/>
      <c r="D273" s="152" t="s">
        <v>208</v>
      </c>
      <c r="E273" s="153" t="s">
        <v>1</v>
      </c>
      <c r="F273" s="154" t="s">
        <v>293</v>
      </c>
      <c r="H273" s="153" t="s">
        <v>1</v>
      </c>
      <c r="I273" s="155"/>
      <c r="L273" s="151"/>
      <c r="M273" s="156"/>
      <c r="T273" s="157"/>
      <c r="AT273" s="153" t="s">
        <v>208</v>
      </c>
      <c r="AU273" s="153" t="s">
        <v>83</v>
      </c>
      <c r="AV273" s="12" t="s">
        <v>81</v>
      </c>
      <c r="AW273" s="12" t="s">
        <v>30</v>
      </c>
      <c r="AX273" s="12" t="s">
        <v>73</v>
      </c>
      <c r="AY273" s="153" t="s">
        <v>137</v>
      </c>
    </row>
    <row r="274" spans="2:65" s="13" customFormat="1">
      <c r="B274" s="158"/>
      <c r="D274" s="152" t="s">
        <v>208</v>
      </c>
      <c r="E274" s="159" t="s">
        <v>1</v>
      </c>
      <c r="F274" s="160" t="s">
        <v>384</v>
      </c>
      <c r="H274" s="161">
        <v>40.125</v>
      </c>
      <c r="I274" s="162"/>
      <c r="L274" s="158"/>
      <c r="M274" s="163"/>
      <c r="T274" s="164"/>
      <c r="AT274" s="159" t="s">
        <v>208</v>
      </c>
      <c r="AU274" s="159" t="s">
        <v>83</v>
      </c>
      <c r="AV274" s="13" t="s">
        <v>83</v>
      </c>
      <c r="AW274" s="13" t="s">
        <v>30</v>
      </c>
      <c r="AX274" s="13" t="s">
        <v>73</v>
      </c>
      <c r="AY274" s="159" t="s">
        <v>137</v>
      </c>
    </row>
    <row r="275" spans="2:65" s="12" customFormat="1">
      <c r="B275" s="151"/>
      <c r="D275" s="152" t="s">
        <v>208</v>
      </c>
      <c r="E275" s="153" t="s">
        <v>1</v>
      </c>
      <c r="F275" s="154" t="s">
        <v>385</v>
      </c>
      <c r="H275" s="153" t="s">
        <v>1</v>
      </c>
      <c r="I275" s="155"/>
      <c r="L275" s="151"/>
      <c r="M275" s="156"/>
      <c r="T275" s="157"/>
      <c r="AT275" s="153" t="s">
        <v>208</v>
      </c>
      <c r="AU275" s="153" t="s">
        <v>83</v>
      </c>
      <c r="AV275" s="12" t="s">
        <v>81</v>
      </c>
      <c r="AW275" s="12" t="s">
        <v>30</v>
      </c>
      <c r="AX275" s="12" t="s">
        <v>73</v>
      </c>
      <c r="AY275" s="153" t="s">
        <v>137</v>
      </c>
    </row>
    <row r="276" spans="2:65" s="13" customFormat="1">
      <c r="B276" s="158"/>
      <c r="D276" s="152" t="s">
        <v>208</v>
      </c>
      <c r="E276" s="159" t="s">
        <v>1</v>
      </c>
      <c r="F276" s="160" t="s">
        <v>386</v>
      </c>
      <c r="H276" s="161">
        <v>59.564999999999998</v>
      </c>
      <c r="I276" s="162"/>
      <c r="L276" s="158"/>
      <c r="M276" s="163"/>
      <c r="T276" s="164"/>
      <c r="AT276" s="159" t="s">
        <v>208</v>
      </c>
      <c r="AU276" s="159" t="s">
        <v>83</v>
      </c>
      <c r="AV276" s="13" t="s">
        <v>83</v>
      </c>
      <c r="AW276" s="13" t="s">
        <v>30</v>
      </c>
      <c r="AX276" s="13" t="s">
        <v>73</v>
      </c>
      <c r="AY276" s="159" t="s">
        <v>137</v>
      </c>
    </row>
    <row r="277" spans="2:65" s="14" customFormat="1">
      <c r="B277" s="165"/>
      <c r="D277" s="152" t="s">
        <v>208</v>
      </c>
      <c r="E277" s="166" t="s">
        <v>1</v>
      </c>
      <c r="F277" s="167" t="s">
        <v>211</v>
      </c>
      <c r="H277" s="168">
        <v>177.85</v>
      </c>
      <c r="I277" s="169"/>
      <c r="L277" s="165"/>
      <c r="M277" s="170"/>
      <c r="T277" s="171"/>
      <c r="AT277" s="166" t="s">
        <v>208</v>
      </c>
      <c r="AU277" s="166" t="s">
        <v>83</v>
      </c>
      <c r="AV277" s="14" t="s">
        <v>156</v>
      </c>
      <c r="AW277" s="14" t="s">
        <v>30</v>
      </c>
      <c r="AX277" s="14" t="s">
        <v>81</v>
      </c>
      <c r="AY277" s="166" t="s">
        <v>137</v>
      </c>
    </row>
    <row r="278" spans="2:65" s="1" customFormat="1" ht="16.5" customHeight="1">
      <c r="B278" s="31"/>
      <c r="C278" s="132" t="s">
        <v>395</v>
      </c>
      <c r="D278" s="132" t="s">
        <v>140</v>
      </c>
      <c r="E278" s="133" t="s">
        <v>396</v>
      </c>
      <c r="F278" s="134" t="s">
        <v>397</v>
      </c>
      <c r="G278" s="135" t="s">
        <v>195</v>
      </c>
      <c r="H278" s="136">
        <v>177.85</v>
      </c>
      <c r="I278" s="137"/>
      <c r="J278" s="138">
        <f>ROUND(I278*H278,2)</f>
        <v>0</v>
      </c>
      <c r="K278" s="139"/>
      <c r="L278" s="31"/>
      <c r="M278" s="140" t="s">
        <v>1</v>
      </c>
      <c r="N278" s="141" t="s">
        <v>38</v>
      </c>
      <c r="P278" s="142">
        <f>O278*H278</f>
        <v>0</v>
      </c>
      <c r="Q278" s="142">
        <v>2.0000000000000001E-4</v>
      </c>
      <c r="R278" s="142">
        <f>Q278*H278</f>
        <v>3.5569999999999997E-2</v>
      </c>
      <c r="S278" s="142">
        <v>0</v>
      </c>
      <c r="T278" s="143">
        <f>S278*H278</f>
        <v>0</v>
      </c>
      <c r="AR278" s="144" t="s">
        <v>269</v>
      </c>
      <c r="AT278" s="144" t="s">
        <v>140</v>
      </c>
      <c r="AU278" s="144" t="s">
        <v>83</v>
      </c>
      <c r="AY278" s="16" t="s">
        <v>137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6" t="s">
        <v>81</v>
      </c>
      <c r="BK278" s="145">
        <f>ROUND(I278*H278,2)</f>
        <v>0</v>
      </c>
      <c r="BL278" s="16" t="s">
        <v>269</v>
      </c>
      <c r="BM278" s="144" t="s">
        <v>398</v>
      </c>
    </row>
    <row r="279" spans="2:65" s="12" customFormat="1">
      <c r="B279" s="151"/>
      <c r="D279" s="152" t="s">
        <v>208</v>
      </c>
      <c r="E279" s="153" t="s">
        <v>1</v>
      </c>
      <c r="F279" s="154" t="s">
        <v>377</v>
      </c>
      <c r="H279" s="153" t="s">
        <v>1</v>
      </c>
      <c r="I279" s="155"/>
      <c r="L279" s="151"/>
      <c r="M279" s="156"/>
      <c r="T279" s="157"/>
      <c r="AT279" s="153" t="s">
        <v>208</v>
      </c>
      <c r="AU279" s="153" t="s">
        <v>83</v>
      </c>
      <c r="AV279" s="12" t="s">
        <v>81</v>
      </c>
      <c r="AW279" s="12" t="s">
        <v>30</v>
      </c>
      <c r="AX279" s="12" t="s">
        <v>73</v>
      </c>
      <c r="AY279" s="153" t="s">
        <v>137</v>
      </c>
    </row>
    <row r="280" spans="2:65" s="12" customFormat="1">
      <c r="B280" s="151"/>
      <c r="D280" s="152" t="s">
        <v>208</v>
      </c>
      <c r="E280" s="153" t="s">
        <v>1</v>
      </c>
      <c r="F280" s="154" t="s">
        <v>293</v>
      </c>
      <c r="H280" s="153" t="s">
        <v>1</v>
      </c>
      <c r="I280" s="155"/>
      <c r="L280" s="151"/>
      <c r="M280" s="156"/>
      <c r="T280" s="157"/>
      <c r="AT280" s="153" t="s">
        <v>208</v>
      </c>
      <c r="AU280" s="153" t="s">
        <v>83</v>
      </c>
      <c r="AV280" s="12" t="s">
        <v>81</v>
      </c>
      <c r="AW280" s="12" t="s">
        <v>30</v>
      </c>
      <c r="AX280" s="12" t="s">
        <v>73</v>
      </c>
      <c r="AY280" s="153" t="s">
        <v>137</v>
      </c>
    </row>
    <row r="281" spans="2:65" s="13" customFormat="1">
      <c r="B281" s="158"/>
      <c r="D281" s="152" t="s">
        <v>208</v>
      </c>
      <c r="E281" s="159" t="s">
        <v>1</v>
      </c>
      <c r="F281" s="160" t="s">
        <v>378</v>
      </c>
      <c r="H281" s="161">
        <v>25.690999999999999</v>
      </c>
      <c r="I281" s="162"/>
      <c r="L281" s="158"/>
      <c r="M281" s="163"/>
      <c r="T281" s="164"/>
      <c r="AT281" s="159" t="s">
        <v>208</v>
      </c>
      <c r="AU281" s="159" t="s">
        <v>83</v>
      </c>
      <c r="AV281" s="13" t="s">
        <v>83</v>
      </c>
      <c r="AW281" s="13" t="s">
        <v>30</v>
      </c>
      <c r="AX281" s="13" t="s">
        <v>73</v>
      </c>
      <c r="AY281" s="159" t="s">
        <v>137</v>
      </c>
    </row>
    <row r="282" spans="2:65" s="13" customFormat="1">
      <c r="B282" s="158"/>
      <c r="D282" s="152" t="s">
        <v>208</v>
      </c>
      <c r="E282" s="159" t="s">
        <v>1</v>
      </c>
      <c r="F282" s="160" t="s">
        <v>379</v>
      </c>
      <c r="H282" s="161">
        <v>-0.77300000000000002</v>
      </c>
      <c r="I282" s="162"/>
      <c r="L282" s="158"/>
      <c r="M282" s="163"/>
      <c r="T282" s="164"/>
      <c r="AT282" s="159" t="s">
        <v>208</v>
      </c>
      <c r="AU282" s="159" t="s">
        <v>83</v>
      </c>
      <c r="AV282" s="13" t="s">
        <v>83</v>
      </c>
      <c r="AW282" s="13" t="s">
        <v>30</v>
      </c>
      <c r="AX282" s="13" t="s">
        <v>73</v>
      </c>
      <c r="AY282" s="159" t="s">
        <v>137</v>
      </c>
    </row>
    <row r="283" spans="2:65" s="12" customFormat="1">
      <c r="B283" s="151"/>
      <c r="D283" s="152" t="s">
        <v>208</v>
      </c>
      <c r="E283" s="153" t="s">
        <v>1</v>
      </c>
      <c r="F283" s="154" t="s">
        <v>271</v>
      </c>
      <c r="H283" s="153" t="s">
        <v>1</v>
      </c>
      <c r="I283" s="155"/>
      <c r="L283" s="151"/>
      <c r="M283" s="156"/>
      <c r="T283" s="157"/>
      <c r="AT283" s="153" t="s">
        <v>208</v>
      </c>
      <c r="AU283" s="153" t="s">
        <v>83</v>
      </c>
      <c r="AV283" s="12" t="s">
        <v>81</v>
      </c>
      <c r="AW283" s="12" t="s">
        <v>30</v>
      </c>
      <c r="AX283" s="12" t="s">
        <v>73</v>
      </c>
      <c r="AY283" s="153" t="s">
        <v>137</v>
      </c>
    </row>
    <row r="284" spans="2:65" s="13" customFormat="1">
      <c r="B284" s="158"/>
      <c r="D284" s="152" t="s">
        <v>208</v>
      </c>
      <c r="E284" s="159" t="s">
        <v>1</v>
      </c>
      <c r="F284" s="160" t="s">
        <v>380</v>
      </c>
      <c r="H284" s="161">
        <v>98.001999999999995</v>
      </c>
      <c r="I284" s="162"/>
      <c r="L284" s="158"/>
      <c r="M284" s="163"/>
      <c r="T284" s="164"/>
      <c r="AT284" s="159" t="s">
        <v>208</v>
      </c>
      <c r="AU284" s="159" t="s">
        <v>83</v>
      </c>
      <c r="AV284" s="13" t="s">
        <v>83</v>
      </c>
      <c r="AW284" s="13" t="s">
        <v>30</v>
      </c>
      <c r="AX284" s="13" t="s">
        <v>73</v>
      </c>
      <c r="AY284" s="159" t="s">
        <v>137</v>
      </c>
    </row>
    <row r="285" spans="2:65" s="12" customFormat="1">
      <c r="B285" s="151"/>
      <c r="D285" s="152" t="s">
        <v>208</v>
      </c>
      <c r="E285" s="153" t="s">
        <v>1</v>
      </c>
      <c r="F285" s="154" t="s">
        <v>381</v>
      </c>
      <c r="H285" s="153" t="s">
        <v>1</v>
      </c>
      <c r="I285" s="155"/>
      <c r="L285" s="151"/>
      <c r="M285" s="156"/>
      <c r="T285" s="157"/>
      <c r="AT285" s="153" t="s">
        <v>208</v>
      </c>
      <c r="AU285" s="153" t="s">
        <v>83</v>
      </c>
      <c r="AV285" s="12" t="s">
        <v>81</v>
      </c>
      <c r="AW285" s="12" t="s">
        <v>30</v>
      </c>
      <c r="AX285" s="12" t="s">
        <v>73</v>
      </c>
      <c r="AY285" s="153" t="s">
        <v>137</v>
      </c>
    </row>
    <row r="286" spans="2:65" s="13" customFormat="1">
      <c r="B286" s="158"/>
      <c r="D286" s="152" t="s">
        <v>208</v>
      </c>
      <c r="E286" s="159" t="s">
        <v>1</v>
      </c>
      <c r="F286" s="160" t="s">
        <v>382</v>
      </c>
      <c r="H286" s="161">
        <v>-44.76</v>
      </c>
      <c r="I286" s="162"/>
      <c r="L286" s="158"/>
      <c r="M286" s="163"/>
      <c r="T286" s="164"/>
      <c r="AT286" s="159" t="s">
        <v>208</v>
      </c>
      <c r="AU286" s="159" t="s">
        <v>83</v>
      </c>
      <c r="AV286" s="13" t="s">
        <v>83</v>
      </c>
      <c r="AW286" s="13" t="s">
        <v>30</v>
      </c>
      <c r="AX286" s="13" t="s">
        <v>73</v>
      </c>
      <c r="AY286" s="159" t="s">
        <v>137</v>
      </c>
    </row>
    <row r="287" spans="2:65" s="12" customFormat="1">
      <c r="B287" s="151"/>
      <c r="D287" s="152" t="s">
        <v>208</v>
      </c>
      <c r="E287" s="153" t="s">
        <v>1</v>
      </c>
      <c r="F287" s="154" t="s">
        <v>383</v>
      </c>
      <c r="H287" s="153" t="s">
        <v>1</v>
      </c>
      <c r="I287" s="155"/>
      <c r="L287" s="151"/>
      <c r="M287" s="156"/>
      <c r="T287" s="157"/>
      <c r="AT287" s="153" t="s">
        <v>208</v>
      </c>
      <c r="AU287" s="153" t="s">
        <v>83</v>
      </c>
      <c r="AV287" s="12" t="s">
        <v>81</v>
      </c>
      <c r="AW287" s="12" t="s">
        <v>30</v>
      </c>
      <c r="AX287" s="12" t="s">
        <v>73</v>
      </c>
      <c r="AY287" s="153" t="s">
        <v>137</v>
      </c>
    </row>
    <row r="288" spans="2:65" s="12" customFormat="1">
      <c r="B288" s="151"/>
      <c r="D288" s="152" t="s">
        <v>208</v>
      </c>
      <c r="E288" s="153" t="s">
        <v>1</v>
      </c>
      <c r="F288" s="154" t="s">
        <v>293</v>
      </c>
      <c r="H288" s="153" t="s">
        <v>1</v>
      </c>
      <c r="I288" s="155"/>
      <c r="L288" s="151"/>
      <c r="M288" s="156"/>
      <c r="T288" s="157"/>
      <c r="AT288" s="153" t="s">
        <v>208</v>
      </c>
      <c r="AU288" s="153" t="s">
        <v>83</v>
      </c>
      <c r="AV288" s="12" t="s">
        <v>81</v>
      </c>
      <c r="AW288" s="12" t="s">
        <v>30</v>
      </c>
      <c r="AX288" s="12" t="s">
        <v>73</v>
      </c>
      <c r="AY288" s="153" t="s">
        <v>137</v>
      </c>
    </row>
    <row r="289" spans="2:65" s="13" customFormat="1">
      <c r="B289" s="158"/>
      <c r="D289" s="152" t="s">
        <v>208</v>
      </c>
      <c r="E289" s="159" t="s">
        <v>1</v>
      </c>
      <c r="F289" s="160" t="s">
        <v>384</v>
      </c>
      <c r="H289" s="161">
        <v>40.125</v>
      </c>
      <c r="I289" s="162"/>
      <c r="L289" s="158"/>
      <c r="M289" s="163"/>
      <c r="T289" s="164"/>
      <c r="AT289" s="159" t="s">
        <v>208</v>
      </c>
      <c r="AU289" s="159" t="s">
        <v>83</v>
      </c>
      <c r="AV289" s="13" t="s">
        <v>83</v>
      </c>
      <c r="AW289" s="13" t="s">
        <v>30</v>
      </c>
      <c r="AX289" s="13" t="s">
        <v>73</v>
      </c>
      <c r="AY289" s="159" t="s">
        <v>137</v>
      </c>
    </row>
    <row r="290" spans="2:65" s="12" customFormat="1">
      <c r="B290" s="151"/>
      <c r="D290" s="152" t="s">
        <v>208</v>
      </c>
      <c r="E290" s="153" t="s">
        <v>1</v>
      </c>
      <c r="F290" s="154" t="s">
        <v>385</v>
      </c>
      <c r="H290" s="153" t="s">
        <v>1</v>
      </c>
      <c r="I290" s="155"/>
      <c r="L290" s="151"/>
      <c r="M290" s="156"/>
      <c r="T290" s="157"/>
      <c r="AT290" s="153" t="s">
        <v>208</v>
      </c>
      <c r="AU290" s="153" t="s">
        <v>83</v>
      </c>
      <c r="AV290" s="12" t="s">
        <v>81</v>
      </c>
      <c r="AW290" s="12" t="s">
        <v>30</v>
      </c>
      <c r="AX290" s="12" t="s">
        <v>73</v>
      </c>
      <c r="AY290" s="153" t="s">
        <v>137</v>
      </c>
    </row>
    <row r="291" spans="2:65" s="13" customFormat="1">
      <c r="B291" s="158"/>
      <c r="D291" s="152" t="s">
        <v>208</v>
      </c>
      <c r="E291" s="159" t="s">
        <v>1</v>
      </c>
      <c r="F291" s="160" t="s">
        <v>386</v>
      </c>
      <c r="H291" s="161">
        <v>59.564999999999998</v>
      </c>
      <c r="I291" s="162"/>
      <c r="L291" s="158"/>
      <c r="M291" s="163"/>
      <c r="T291" s="164"/>
      <c r="AT291" s="159" t="s">
        <v>208</v>
      </c>
      <c r="AU291" s="159" t="s">
        <v>83</v>
      </c>
      <c r="AV291" s="13" t="s">
        <v>83</v>
      </c>
      <c r="AW291" s="13" t="s">
        <v>30</v>
      </c>
      <c r="AX291" s="13" t="s">
        <v>73</v>
      </c>
      <c r="AY291" s="159" t="s">
        <v>137</v>
      </c>
    </row>
    <row r="292" spans="2:65" s="14" customFormat="1">
      <c r="B292" s="165"/>
      <c r="D292" s="152" t="s">
        <v>208</v>
      </c>
      <c r="E292" s="166" t="s">
        <v>1</v>
      </c>
      <c r="F292" s="167" t="s">
        <v>211</v>
      </c>
      <c r="H292" s="168">
        <v>177.85</v>
      </c>
      <c r="I292" s="169"/>
      <c r="L292" s="165"/>
      <c r="M292" s="170"/>
      <c r="T292" s="171"/>
      <c r="AT292" s="166" t="s">
        <v>208</v>
      </c>
      <c r="AU292" s="166" t="s">
        <v>83</v>
      </c>
      <c r="AV292" s="14" t="s">
        <v>156</v>
      </c>
      <c r="AW292" s="14" t="s">
        <v>30</v>
      </c>
      <c r="AX292" s="14" t="s">
        <v>81</v>
      </c>
      <c r="AY292" s="166" t="s">
        <v>137</v>
      </c>
    </row>
    <row r="293" spans="2:65" s="1" customFormat="1" ht="24.2" customHeight="1">
      <c r="B293" s="31"/>
      <c r="C293" s="132" t="s">
        <v>399</v>
      </c>
      <c r="D293" s="132" t="s">
        <v>140</v>
      </c>
      <c r="E293" s="133" t="s">
        <v>400</v>
      </c>
      <c r="F293" s="134" t="s">
        <v>401</v>
      </c>
      <c r="G293" s="135" t="s">
        <v>195</v>
      </c>
      <c r="H293" s="136">
        <v>62.37</v>
      </c>
      <c r="I293" s="137"/>
      <c r="J293" s="138">
        <f>ROUND(I293*H293,2)</f>
        <v>0</v>
      </c>
      <c r="K293" s="139"/>
      <c r="L293" s="31"/>
      <c r="M293" s="140" t="s">
        <v>1</v>
      </c>
      <c r="N293" s="141" t="s">
        <v>38</v>
      </c>
      <c r="P293" s="142">
        <f>O293*H293</f>
        <v>0</v>
      </c>
      <c r="Q293" s="142">
        <v>2.5999999999999998E-4</v>
      </c>
      <c r="R293" s="142">
        <f>Q293*H293</f>
        <v>1.6216199999999997E-2</v>
      </c>
      <c r="S293" s="142">
        <v>0</v>
      </c>
      <c r="T293" s="143">
        <f>S293*H293</f>
        <v>0</v>
      </c>
      <c r="AR293" s="144" t="s">
        <v>269</v>
      </c>
      <c r="AT293" s="144" t="s">
        <v>140</v>
      </c>
      <c r="AU293" s="144" t="s">
        <v>83</v>
      </c>
      <c r="AY293" s="16" t="s">
        <v>137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6" t="s">
        <v>81</v>
      </c>
      <c r="BK293" s="145">
        <f>ROUND(I293*H293,2)</f>
        <v>0</v>
      </c>
      <c r="BL293" s="16" t="s">
        <v>269</v>
      </c>
      <c r="BM293" s="144" t="s">
        <v>402</v>
      </c>
    </row>
    <row r="294" spans="2:65" s="12" customFormat="1">
      <c r="B294" s="151"/>
      <c r="D294" s="152" t="s">
        <v>208</v>
      </c>
      <c r="E294" s="153" t="s">
        <v>1</v>
      </c>
      <c r="F294" s="154" t="s">
        <v>403</v>
      </c>
      <c r="H294" s="153" t="s">
        <v>1</v>
      </c>
      <c r="I294" s="155"/>
      <c r="L294" s="151"/>
      <c r="M294" s="156"/>
      <c r="T294" s="157"/>
      <c r="AT294" s="153" t="s">
        <v>208</v>
      </c>
      <c r="AU294" s="153" t="s">
        <v>83</v>
      </c>
      <c r="AV294" s="12" t="s">
        <v>81</v>
      </c>
      <c r="AW294" s="12" t="s">
        <v>30</v>
      </c>
      <c r="AX294" s="12" t="s">
        <v>73</v>
      </c>
      <c r="AY294" s="153" t="s">
        <v>137</v>
      </c>
    </row>
    <row r="295" spans="2:65" s="12" customFormat="1">
      <c r="B295" s="151"/>
      <c r="D295" s="152" t="s">
        <v>208</v>
      </c>
      <c r="E295" s="153" t="s">
        <v>1</v>
      </c>
      <c r="F295" s="154" t="s">
        <v>293</v>
      </c>
      <c r="H295" s="153" t="s">
        <v>1</v>
      </c>
      <c r="I295" s="155"/>
      <c r="L295" s="151"/>
      <c r="M295" s="156"/>
      <c r="T295" s="157"/>
      <c r="AT295" s="153" t="s">
        <v>208</v>
      </c>
      <c r="AU295" s="153" t="s">
        <v>83</v>
      </c>
      <c r="AV295" s="12" t="s">
        <v>81</v>
      </c>
      <c r="AW295" s="12" t="s">
        <v>30</v>
      </c>
      <c r="AX295" s="12" t="s">
        <v>73</v>
      </c>
      <c r="AY295" s="153" t="s">
        <v>137</v>
      </c>
    </row>
    <row r="296" spans="2:65" s="13" customFormat="1">
      <c r="B296" s="158"/>
      <c r="D296" s="152" t="s">
        <v>208</v>
      </c>
      <c r="E296" s="159" t="s">
        <v>1</v>
      </c>
      <c r="F296" s="160" t="s">
        <v>404</v>
      </c>
      <c r="H296" s="161">
        <v>20.684999999999999</v>
      </c>
      <c r="I296" s="162"/>
      <c r="L296" s="158"/>
      <c r="M296" s="163"/>
      <c r="T296" s="164"/>
      <c r="AT296" s="159" t="s">
        <v>208</v>
      </c>
      <c r="AU296" s="159" t="s">
        <v>83</v>
      </c>
      <c r="AV296" s="13" t="s">
        <v>83</v>
      </c>
      <c r="AW296" s="13" t="s">
        <v>30</v>
      </c>
      <c r="AX296" s="13" t="s">
        <v>73</v>
      </c>
      <c r="AY296" s="159" t="s">
        <v>137</v>
      </c>
    </row>
    <row r="297" spans="2:65" s="12" customFormat="1">
      <c r="B297" s="151"/>
      <c r="D297" s="152" t="s">
        <v>208</v>
      </c>
      <c r="E297" s="153" t="s">
        <v>1</v>
      </c>
      <c r="F297" s="154" t="s">
        <v>385</v>
      </c>
      <c r="H297" s="153" t="s">
        <v>1</v>
      </c>
      <c r="I297" s="155"/>
      <c r="L297" s="151"/>
      <c r="M297" s="156"/>
      <c r="T297" s="157"/>
      <c r="AT297" s="153" t="s">
        <v>208</v>
      </c>
      <c r="AU297" s="153" t="s">
        <v>83</v>
      </c>
      <c r="AV297" s="12" t="s">
        <v>81</v>
      </c>
      <c r="AW297" s="12" t="s">
        <v>30</v>
      </c>
      <c r="AX297" s="12" t="s">
        <v>73</v>
      </c>
      <c r="AY297" s="153" t="s">
        <v>137</v>
      </c>
    </row>
    <row r="298" spans="2:65" s="13" customFormat="1">
      <c r="B298" s="158"/>
      <c r="D298" s="152" t="s">
        <v>208</v>
      </c>
      <c r="E298" s="159" t="s">
        <v>1</v>
      </c>
      <c r="F298" s="160" t="s">
        <v>405</v>
      </c>
      <c r="H298" s="161">
        <v>41.685000000000002</v>
      </c>
      <c r="I298" s="162"/>
      <c r="L298" s="158"/>
      <c r="M298" s="163"/>
      <c r="T298" s="164"/>
      <c r="AT298" s="159" t="s">
        <v>208</v>
      </c>
      <c r="AU298" s="159" t="s">
        <v>83</v>
      </c>
      <c r="AV298" s="13" t="s">
        <v>83</v>
      </c>
      <c r="AW298" s="13" t="s">
        <v>30</v>
      </c>
      <c r="AX298" s="13" t="s">
        <v>73</v>
      </c>
      <c r="AY298" s="159" t="s">
        <v>137</v>
      </c>
    </row>
    <row r="299" spans="2:65" s="14" customFormat="1">
      <c r="B299" s="165"/>
      <c r="D299" s="152" t="s">
        <v>208</v>
      </c>
      <c r="E299" s="166" t="s">
        <v>1</v>
      </c>
      <c r="F299" s="167" t="s">
        <v>211</v>
      </c>
      <c r="H299" s="168">
        <v>62.370000000000005</v>
      </c>
      <c r="I299" s="169"/>
      <c r="L299" s="165"/>
      <c r="M299" s="170"/>
      <c r="T299" s="171"/>
      <c r="AT299" s="166" t="s">
        <v>208</v>
      </c>
      <c r="AU299" s="166" t="s">
        <v>83</v>
      </c>
      <c r="AV299" s="14" t="s">
        <v>156</v>
      </c>
      <c r="AW299" s="14" t="s">
        <v>30</v>
      </c>
      <c r="AX299" s="14" t="s">
        <v>81</v>
      </c>
      <c r="AY299" s="166" t="s">
        <v>137</v>
      </c>
    </row>
    <row r="300" spans="2:65" s="1" customFormat="1" ht="16.5" customHeight="1">
      <c r="B300" s="31"/>
      <c r="C300" s="172" t="s">
        <v>406</v>
      </c>
      <c r="D300" s="172" t="s">
        <v>273</v>
      </c>
      <c r="E300" s="173" t="s">
        <v>407</v>
      </c>
      <c r="F300" s="174" t="s">
        <v>408</v>
      </c>
      <c r="G300" s="175" t="s">
        <v>195</v>
      </c>
      <c r="H300" s="176">
        <v>71.725999999999999</v>
      </c>
      <c r="I300" s="177"/>
      <c r="J300" s="178">
        <f>ROUND(I300*H300,2)</f>
        <v>0</v>
      </c>
      <c r="K300" s="179"/>
      <c r="L300" s="180"/>
      <c r="M300" s="181" t="s">
        <v>1</v>
      </c>
      <c r="N300" s="182" t="s">
        <v>38</v>
      </c>
      <c r="P300" s="142">
        <f>O300*H300</f>
        <v>0</v>
      </c>
      <c r="Q300" s="142">
        <v>2.7999999999999998E-4</v>
      </c>
      <c r="R300" s="142">
        <f>Q300*H300</f>
        <v>2.0083279999999998E-2</v>
      </c>
      <c r="S300" s="142">
        <v>0</v>
      </c>
      <c r="T300" s="143">
        <f>S300*H300</f>
        <v>0</v>
      </c>
      <c r="AR300" s="144" t="s">
        <v>276</v>
      </c>
      <c r="AT300" s="144" t="s">
        <v>273</v>
      </c>
      <c r="AU300" s="144" t="s">
        <v>83</v>
      </c>
      <c r="AY300" s="16" t="s">
        <v>137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6" t="s">
        <v>81</v>
      </c>
      <c r="BK300" s="145">
        <f>ROUND(I300*H300,2)</f>
        <v>0</v>
      </c>
      <c r="BL300" s="16" t="s">
        <v>269</v>
      </c>
      <c r="BM300" s="144" t="s">
        <v>409</v>
      </c>
    </row>
    <row r="301" spans="2:65" s="13" customFormat="1">
      <c r="B301" s="158"/>
      <c r="D301" s="152" t="s">
        <v>208</v>
      </c>
      <c r="E301" s="159" t="s">
        <v>1</v>
      </c>
      <c r="F301" s="160" t="s">
        <v>410</v>
      </c>
      <c r="H301" s="161">
        <v>71.725999999999999</v>
      </c>
      <c r="I301" s="162"/>
      <c r="L301" s="158"/>
      <c r="M301" s="187"/>
      <c r="N301" s="188"/>
      <c r="O301" s="188"/>
      <c r="P301" s="188"/>
      <c r="Q301" s="188"/>
      <c r="R301" s="188"/>
      <c r="S301" s="188"/>
      <c r="T301" s="189"/>
      <c r="AT301" s="159" t="s">
        <v>208</v>
      </c>
      <c r="AU301" s="159" t="s">
        <v>83</v>
      </c>
      <c r="AV301" s="13" t="s">
        <v>83</v>
      </c>
      <c r="AW301" s="13" t="s">
        <v>30</v>
      </c>
      <c r="AX301" s="13" t="s">
        <v>81</v>
      </c>
      <c r="AY301" s="159" t="s">
        <v>137</v>
      </c>
    </row>
    <row r="302" spans="2:65" s="1" customFormat="1" ht="6.95" customHeight="1">
      <c r="B302" s="43"/>
      <c r="C302" s="44"/>
      <c r="D302" s="44"/>
      <c r="E302" s="44"/>
      <c r="F302" s="44"/>
      <c r="G302" s="44"/>
      <c r="H302" s="44"/>
      <c r="I302" s="44"/>
      <c r="J302" s="44"/>
      <c r="K302" s="44"/>
      <c r="L302" s="31"/>
    </row>
  </sheetData>
  <sheetProtection formatColumns="0" formatRows="0" autoFilter="0"/>
  <autoFilter ref="C125:K30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7"/>
  <sheetViews>
    <sheetView showGridLines="0" topLeftCell="A158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105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9" t="str">
        <f>'Rekapitulace stavby'!K6</f>
        <v>Modernizace učebny</v>
      </c>
      <c r="F7" s="230"/>
      <c r="G7" s="230"/>
      <c r="H7" s="230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211" t="s">
        <v>411</v>
      </c>
      <c r="F9" s="228"/>
      <c r="G9" s="228"/>
      <c r="H9" s="228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3. 8. 2022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1"/>
      <c r="G18" s="201"/>
      <c r="H18" s="201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21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ROUND(J119,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ROUND((SUM(BE119:BE186)),  2)</f>
        <v>0</v>
      </c>
      <c r="I33" s="91">
        <v>0.21</v>
      </c>
      <c r="J33" s="90">
        <f>ROUND(((SUM(BE119:BE186))*I33),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ROUND((SUM(BF119:BF186)),  2)</f>
        <v>0</v>
      </c>
      <c r="I34" s="91">
        <v>0.15</v>
      </c>
      <c r="J34" s="90">
        <f>ROUND(((SUM(BF119:BF186))*I34),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ROUND((SUM(BG119:BG186)),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ROUND((SUM(BH119:BH186)),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ROUND((SUM(BI119:BI186)),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9" t="str">
        <f>E7</f>
        <v>Modernizace učebny</v>
      </c>
      <c r="F85" s="230"/>
      <c r="G85" s="230"/>
      <c r="H85" s="230"/>
      <c r="L85" s="31"/>
    </row>
    <row r="86" spans="2:47" s="1" customFormat="1" ht="12" customHeight="1">
      <c r="B86" s="31"/>
      <c r="C86" s="26" t="s">
        <v>106</v>
      </c>
      <c r="L86" s="31"/>
    </row>
    <row r="87" spans="2:47" s="1" customFormat="1" ht="16.5" customHeight="1">
      <c r="B87" s="31"/>
      <c r="E87" s="211" t="str">
        <f>E9</f>
        <v>03 - Elektroinstalace</v>
      </c>
      <c r="F87" s="228"/>
      <c r="G87" s="228"/>
      <c r="H87" s="228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3. 8. 2022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111</v>
      </c>
      <c r="J96" s="65">
        <f>J119</f>
        <v>0</v>
      </c>
      <c r="L96" s="31"/>
      <c r="AU96" s="16" t="s">
        <v>112</v>
      </c>
    </row>
    <row r="97" spans="2:12" s="8" customFormat="1" ht="24.95" customHeight="1">
      <c r="B97" s="103"/>
      <c r="D97" s="104" t="s">
        <v>412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8" customFormat="1" ht="24.95" customHeight="1">
      <c r="B98" s="103"/>
      <c r="D98" s="104" t="s">
        <v>412</v>
      </c>
      <c r="E98" s="105"/>
      <c r="F98" s="105"/>
      <c r="G98" s="105"/>
      <c r="H98" s="105"/>
      <c r="I98" s="105"/>
      <c r="J98" s="106">
        <f>J147</f>
        <v>0</v>
      </c>
      <c r="L98" s="103"/>
    </row>
    <row r="99" spans="2:12" s="8" customFormat="1" ht="24.95" customHeight="1">
      <c r="B99" s="103"/>
      <c r="D99" s="104" t="s">
        <v>412</v>
      </c>
      <c r="E99" s="105"/>
      <c r="F99" s="105"/>
      <c r="G99" s="105"/>
      <c r="H99" s="105"/>
      <c r="I99" s="105"/>
      <c r="J99" s="106">
        <f>J152</f>
        <v>0</v>
      </c>
      <c r="L99" s="103"/>
    </row>
    <row r="100" spans="2:12" s="1" customFormat="1" ht="21.75" customHeight="1">
      <c r="B100" s="31"/>
      <c r="L100" s="31"/>
    </row>
    <row r="101" spans="2:12" s="1" customFormat="1" ht="6.95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12" s="1" customFormat="1" ht="6.95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12" s="1" customFormat="1" ht="24.95" customHeight="1">
      <c r="B106" s="31"/>
      <c r="C106" s="20" t="s">
        <v>122</v>
      </c>
      <c r="L106" s="31"/>
    </row>
    <row r="107" spans="2:12" s="1" customFormat="1" ht="6.95" customHeight="1">
      <c r="B107" s="31"/>
      <c r="L107" s="31"/>
    </row>
    <row r="108" spans="2:12" s="1" customFormat="1" ht="12" customHeight="1">
      <c r="B108" s="31"/>
      <c r="C108" s="26" t="s">
        <v>16</v>
      </c>
      <c r="L108" s="31"/>
    </row>
    <row r="109" spans="2:12" s="1" customFormat="1" ht="16.5" customHeight="1">
      <c r="B109" s="31"/>
      <c r="E109" s="229" t="str">
        <f>E7</f>
        <v>Modernizace učebny</v>
      </c>
      <c r="F109" s="230"/>
      <c r="G109" s="230"/>
      <c r="H109" s="230"/>
      <c r="L109" s="31"/>
    </row>
    <row r="110" spans="2:12" s="1" customFormat="1" ht="12" customHeight="1">
      <c r="B110" s="31"/>
      <c r="C110" s="26" t="s">
        <v>106</v>
      </c>
      <c r="L110" s="31"/>
    </row>
    <row r="111" spans="2:12" s="1" customFormat="1" ht="16.5" customHeight="1">
      <c r="B111" s="31"/>
      <c r="E111" s="211" t="str">
        <f>E9</f>
        <v>03 - Elektroinstalace</v>
      </c>
      <c r="F111" s="228"/>
      <c r="G111" s="228"/>
      <c r="H111" s="228"/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20</v>
      </c>
      <c r="F113" s="24" t="str">
        <f>F12</f>
        <v xml:space="preserve"> </v>
      </c>
      <c r="I113" s="26" t="s">
        <v>22</v>
      </c>
      <c r="J113" s="51" t="str">
        <f>IF(J12="","",J12)</f>
        <v>3. 8. 2022</v>
      </c>
      <c r="L113" s="31"/>
    </row>
    <row r="114" spans="2:65" s="1" customFormat="1" ht="6.95" customHeight="1">
      <c r="B114" s="31"/>
      <c r="L114" s="31"/>
    </row>
    <row r="115" spans="2:65" s="1" customFormat="1" ht="15.2" customHeight="1">
      <c r="B115" s="31"/>
      <c r="C115" s="26" t="s">
        <v>24</v>
      </c>
      <c r="F115" s="24" t="str">
        <f>E15</f>
        <v xml:space="preserve"> </v>
      </c>
      <c r="I115" s="26" t="s">
        <v>29</v>
      </c>
      <c r="J115" s="29" t="str">
        <f>E21</f>
        <v xml:space="preserve"> </v>
      </c>
      <c r="L115" s="31"/>
    </row>
    <row r="116" spans="2:65" s="1" customFormat="1" ht="15.2" customHeight="1">
      <c r="B116" s="31"/>
      <c r="C116" s="26" t="s">
        <v>27</v>
      </c>
      <c r="F116" s="24" t="str">
        <f>IF(E18="","",E18)</f>
        <v>Vyplň údaj</v>
      </c>
      <c r="I116" s="26" t="s">
        <v>31</v>
      </c>
      <c r="J116" s="29" t="str">
        <f>E24</f>
        <v xml:space="preserve"> </v>
      </c>
      <c r="L116" s="31"/>
    </row>
    <row r="117" spans="2:65" s="1" customFormat="1" ht="10.35" customHeight="1">
      <c r="B117" s="31"/>
      <c r="L117" s="31"/>
    </row>
    <row r="118" spans="2:65" s="10" customFormat="1" ht="29.25" customHeight="1">
      <c r="B118" s="111"/>
      <c r="C118" s="112" t="s">
        <v>123</v>
      </c>
      <c r="D118" s="113" t="s">
        <v>58</v>
      </c>
      <c r="E118" s="113" t="s">
        <v>54</v>
      </c>
      <c r="F118" s="113" t="s">
        <v>55</v>
      </c>
      <c r="G118" s="113" t="s">
        <v>124</v>
      </c>
      <c r="H118" s="113" t="s">
        <v>125</v>
      </c>
      <c r="I118" s="113" t="s">
        <v>126</v>
      </c>
      <c r="J118" s="114" t="s">
        <v>110</v>
      </c>
      <c r="K118" s="115" t="s">
        <v>127</v>
      </c>
      <c r="L118" s="111"/>
      <c r="M118" s="58" t="s">
        <v>1</v>
      </c>
      <c r="N118" s="59" t="s">
        <v>37</v>
      </c>
      <c r="O118" s="59" t="s">
        <v>128</v>
      </c>
      <c r="P118" s="59" t="s">
        <v>129</v>
      </c>
      <c r="Q118" s="59" t="s">
        <v>130</v>
      </c>
      <c r="R118" s="59" t="s">
        <v>131</v>
      </c>
      <c r="S118" s="59" t="s">
        <v>132</v>
      </c>
      <c r="T118" s="60" t="s">
        <v>133</v>
      </c>
    </row>
    <row r="119" spans="2:65" s="1" customFormat="1" ht="22.9" customHeight="1">
      <c r="B119" s="31"/>
      <c r="C119" s="63" t="s">
        <v>134</v>
      </c>
      <c r="J119" s="116">
        <f>BK119</f>
        <v>0</v>
      </c>
      <c r="L119" s="31"/>
      <c r="M119" s="61"/>
      <c r="N119" s="52"/>
      <c r="O119" s="52"/>
      <c r="P119" s="117">
        <f>P120+SUM(P121:P124)+P147+P152</f>
        <v>0</v>
      </c>
      <c r="Q119" s="52"/>
      <c r="R119" s="117">
        <f>R120+SUM(R121:R124)+R147+R152</f>
        <v>0</v>
      </c>
      <c r="S119" s="52"/>
      <c r="T119" s="118">
        <f>T120+SUM(T121:T124)+T147+T152</f>
        <v>0</v>
      </c>
      <c r="AT119" s="16" t="s">
        <v>72</v>
      </c>
      <c r="AU119" s="16" t="s">
        <v>112</v>
      </c>
      <c r="BK119" s="119">
        <f>BK120+SUM(BK121:BK124)+BK147+BK152</f>
        <v>0</v>
      </c>
    </row>
    <row r="120" spans="2:65" s="1" customFormat="1" ht="16.5" customHeight="1">
      <c r="B120" s="31"/>
      <c r="C120" s="132" t="s">
        <v>81</v>
      </c>
      <c r="D120" s="132" t="s">
        <v>140</v>
      </c>
      <c r="E120" s="133" t="s">
        <v>413</v>
      </c>
      <c r="F120" s="134" t="s">
        <v>414</v>
      </c>
      <c r="G120" s="135" t="s">
        <v>199</v>
      </c>
      <c r="H120" s="136">
        <v>25</v>
      </c>
      <c r="I120" s="137"/>
      <c r="J120" s="138">
        <f>ROUND(I120*H120,2)</f>
        <v>0</v>
      </c>
      <c r="K120" s="139"/>
      <c r="L120" s="31"/>
      <c r="M120" s="140" t="s">
        <v>1</v>
      </c>
      <c r="N120" s="141" t="s">
        <v>38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156</v>
      </c>
      <c r="AT120" s="144" t="s">
        <v>140</v>
      </c>
      <c r="AU120" s="144" t="s">
        <v>73</v>
      </c>
      <c r="AY120" s="16" t="s">
        <v>137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6" t="s">
        <v>81</v>
      </c>
      <c r="BK120" s="145">
        <f>ROUND(I120*H120,2)</f>
        <v>0</v>
      </c>
      <c r="BL120" s="16" t="s">
        <v>156</v>
      </c>
      <c r="BM120" s="144" t="s">
        <v>415</v>
      </c>
    </row>
    <row r="121" spans="2:65" s="1" customFormat="1" ht="16.5" customHeight="1">
      <c r="B121" s="31"/>
      <c r="C121" s="132" t="s">
        <v>83</v>
      </c>
      <c r="D121" s="132" t="s">
        <v>140</v>
      </c>
      <c r="E121" s="133" t="s">
        <v>416</v>
      </c>
      <c r="F121" s="134" t="s">
        <v>417</v>
      </c>
      <c r="G121" s="135" t="s">
        <v>418</v>
      </c>
      <c r="H121" s="136">
        <v>125</v>
      </c>
      <c r="I121" s="137"/>
      <c r="J121" s="138">
        <f>ROUND(I121*H121,2)</f>
        <v>0</v>
      </c>
      <c r="K121" s="139"/>
      <c r="L121" s="31"/>
      <c r="M121" s="140" t="s">
        <v>1</v>
      </c>
      <c r="N121" s="141" t="s">
        <v>38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156</v>
      </c>
      <c r="AT121" s="144" t="s">
        <v>140</v>
      </c>
      <c r="AU121" s="144" t="s">
        <v>73</v>
      </c>
      <c r="AY121" s="16" t="s">
        <v>137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6" t="s">
        <v>81</v>
      </c>
      <c r="BK121" s="145">
        <f>ROUND(I121*H121,2)</f>
        <v>0</v>
      </c>
      <c r="BL121" s="16" t="s">
        <v>156</v>
      </c>
      <c r="BM121" s="144" t="s">
        <v>419</v>
      </c>
    </row>
    <row r="122" spans="2:65" s="1" customFormat="1" ht="16.5" customHeight="1">
      <c r="B122" s="31"/>
      <c r="C122" s="132" t="s">
        <v>151</v>
      </c>
      <c r="D122" s="132" t="s">
        <v>140</v>
      </c>
      <c r="E122" s="133" t="s">
        <v>420</v>
      </c>
      <c r="F122" s="134" t="s">
        <v>421</v>
      </c>
      <c r="G122" s="135" t="s">
        <v>418</v>
      </c>
      <c r="H122" s="136">
        <v>4</v>
      </c>
      <c r="I122" s="137"/>
      <c r="J122" s="138">
        <f>ROUND(I122*H122,2)</f>
        <v>0</v>
      </c>
      <c r="K122" s="139"/>
      <c r="L122" s="31"/>
      <c r="M122" s="140" t="s">
        <v>1</v>
      </c>
      <c r="N122" s="141" t="s">
        <v>38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156</v>
      </c>
      <c r="AT122" s="144" t="s">
        <v>140</v>
      </c>
      <c r="AU122" s="144" t="s">
        <v>73</v>
      </c>
      <c r="AY122" s="16" t="s">
        <v>137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6" t="s">
        <v>81</v>
      </c>
      <c r="BK122" s="145">
        <f>ROUND(I122*H122,2)</f>
        <v>0</v>
      </c>
      <c r="BL122" s="16" t="s">
        <v>156</v>
      </c>
      <c r="BM122" s="144" t="s">
        <v>422</v>
      </c>
    </row>
    <row r="123" spans="2:65" s="1" customFormat="1" ht="16.5" customHeight="1">
      <c r="B123" s="31"/>
      <c r="C123" s="132" t="s">
        <v>156</v>
      </c>
      <c r="D123" s="132" t="s">
        <v>140</v>
      </c>
      <c r="E123" s="133" t="s">
        <v>423</v>
      </c>
      <c r="F123" s="134" t="s">
        <v>424</v>
      </c>
      <c r="G123" s="135" t="s">
        <v>418</v>
      </c>
      <c r="H123" s="136">
        <v>1</v>
      </c>
      <c r="I123" s="137"/>
      <c r="J123" s="138">
        <f>ROUND(I123*H123,2)</f>
        <v>0</v>
      </c>
      <c r="K123" s="139"/>
      <c r="L123" s="31"/>
      <c r="M123" s="140" t="s">
        <v>1</v>
      </c>
      <c r="N123" s="141" t="s">
        <v>38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156</v>
      </c>
      <c r="AT123" s="144" t="s">
        <v>140</v>
      </c>
      <c r="AU123" s="144" t="s">
        <v>73</v>
      </c>
      <c r="AY123" s="16" t="s">
        <v>137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81</v>
      </c>
      <c r="BK123" s="145">
        <f>ROUND(I123*H123,2)</f>
        <v>0</v>
      </c>
      <c r="BL123" s="16" t="s">
        <v>156</v>
      </c>
      <c r="BM123" s="144" t="s">
        <v>425</v>
      </c>
    </row>
    <row r="124" spans="2:65" s="11" customFormat="1" ht="25.9" customHeight="1">
      <c r="B124" s="120"/>
      <c r="D124" s="121" t="s">
        <v>72</v>
      </c>
      <c r="E124" s="122" t="s">
        <v>426</v>
      </c>
      <c r="F124" s="122" t="s">
        <v>1</v>
      </c>
      <c r="I124" s="123"/>
      <c r="J124" s="124">
        <f>BK124</f>
        <v>0</v>
      </c>
      <c r="L124" s="120"/>
      <c r="M124" s="125"/>
      <c r="P124" s="126">
        <f>SUM(P125:P146)</f>
        <v>0</v>
      </c>
      <c r="R124" s="126">
        <f>SUM(R125:R146)</f>
        <v>0</v>
      </c>
      <c r="T124" s="127">
        <f>SUM(T125:T146)</f>
        <v>0</v>
      </c>
      <c r="AR124" s="121" t="s">
        <v>81</v>
      </c>
      <c r="AT124" s="128" t="s">
        <v>72</v>
      </c>
      <c r="AU124" s="128" t="s">
        <v>73</v>
      </c>
      <c r="AY124" s="121" t="s">
        <v>137</v>
      </c>
      <c r="BK124" s="129">
        <f>SUM(BK125:BK146)</f>
        <v>0</v>
      </c>
    </row>
    <row r="125" spans="2:65" s="1" customFormat="1" ht="21.75" customHeight="1">
      <c r="B125" s="31"/>
      <c r="C125" s="132" t="s">
        <v>136</v>
      </c>
      <c r="D125" s="132" t="s">
        <v>140</v>
      </c>
      <c r="E125" s="133" t="s">
        <v>427</v>
      </c>
      <c r="F125" s="134" t="s">
        <v>428</v>
      </c>
      <c r="G125" s="135" t="s">
        <v>199</v>
      </c>
      <c r="H125" s="136">
        <v>200</v>
      </c>
      <c r="I125" s="137"/>
      <c r="J125" s="138">
        <f t="shared" ref="J125:J146" si="0">ROUND(I125*H125,2)</f>
        <v>0</v>
      </c>
      <c r="K125" s="139"/>
      <c r="L125" s="31"/>
      <c r="M125" s="140" t="s">
        <v>1</v>
      </c>
      <c r="N125" s="141" t="s">
        <v>38</v>
      </c>
      <c r="P125" s="142">
        <f t="shared" ref="P125:P146" si="1">O125*H125</f>
        <v>0</v>
      </c>
      <c r="Q125" s="142">
        <v>0</v>
      </c>
      <c r="R125" s="142">
        <f t="shared" ref="R125:R146" si="2">Q125*H125</f>
        <v>0</v>
      </c>
      <c r="S125" s="142">
        <v>0</v>
      </c>
      <c r="T125" s="143">
        <f t="shared" ref="T125:T146" si="3">S125*H125</f>
        <v>0</v>
      </c>
      <c r="AR125" s="144" t="s">
        <v>156</v>
      </c>
      <c r="AT125" s="144" t="s">
        <v>140</v>
      </c>
      <c r="AU125" s="144" t="s">
        <v>81</v>
      </c>
      <c r="AY125" s="16" t="s">
        <v>137</v>
      </c>
      <c r="BE125" s="145">
        <f t="shared" ref="BE125:BE146" si="4">IF(N125="základní",J125,0)</f>
        <v>0</v>
      </c>
      <c r="BF125" s="145">
        <f t="shared" ref="BF125:BF146" si="5">IF(N125="snížená",J125,0)</f>
        <v>0</v>
      </c>
      <c r="BG125" s="145">
        <f t="shared" ref="BG125:BG146" si="6">IF(N125="zákl. přenesená",J125,0)</f>
        <v>0</v>
      </c>
      <c r="BH125" s="145">
        <f t="shared" ref="BH125:BH146" si="7">IF(N125="sníž. přenesená",J125,0)</f>
        <v>0</v>
      </c>
      <c r="BI125" s="145">
        <f t="shared" ref="BI125:BI146" si="8">IF(N125="nulová",J125,0)</f>
        <v>0</v>
      </c>
      <c r="BJ125" s="16" t="s">
        <v>81</v>
      </c>
      <c r="BK125" s="145">
        <f t="shared" ref="BK125:BK146" si="9">ROUND(I125*H125,2)</f>
        <v>0</v>
      </c>
      <c r="BL125" s="16" t="s">
        <v>156</v>
      </c>
      <c r="BM125" s="144" t="s">
        <v>429</v>
      </c>
    </row>
    <row r="126" spans="2:65" s="1" customFormat="1" ht="24.2" customHeight="1">
      <c r="B126" s="31"/>
      <c r="C126" s="132" t="s">
        <v>165</v>
      </c>
      <c r="D126" s="132" t="s">
        <v>140</v>
      </c>
      <c r="E126" s="133" t="s">
        <v>430</v>
      </c>
      <c r="F126" s="134" t="s">
        <v>431</v>
      </c>
      <c r="G126" s="135" t="s">
        <v>418</v>
      </c>
      <c r="H126" s="136">
        <v>100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38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156</v>
      </c>
      <c r="AT126" s="144" t="s">
        <v>140</v>
      </c>
      <c r="AU126" s="144" t="s">
        <v>81</v>
      </c>
      <c r="AY126" s="16" t="s">
        <v>137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81</v>
      </c>
      <c r="BK126" s="145">
        <f t="shared" si="9"/>
        <v>0</v>
      </c>
      <c r="BL126" s="16" t="s">
        <v>156</v>
      </c>
      <c r="BM126" s="144" t="s">
        <v>432</v>
      </c>
    </row>
    <row r="127" spans="2:65" s="1" customFormat="1" ht="24.2" customHeight="1">
      <c r="B127" s="31"/>
      <c r="C127" s="132" t="s">
        <v>170</v>
      </c>
      <c r="D127" s="132" t="s">
        <v>140</v>
      </c>
      <c r="E127" s="133" t="s">
        <v>433</v>
      </c>
      <c r="F127" s="134" t="s">
        <v>434</v>
      </c>
      <c r="G127" s="135" t="s">
        <v>418</v>
      </c>
      <c r="H127" s="136">
        <v>5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38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156</v>
      </c>
      <c r="AT127" s="144" t="s">
        <v>140</v>
      </c>
      <c r="AU127" s="144" t="s">
        <v>81</v>
      </c>
      <c r="AY127" s="16" t="s">
        <v>137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81</v>
      </c>
      <c r="BK127" s="145">
        <f t="shared" si="9"/>
        <v>0</v>
      </c>
      <c r="BL127" s="16" t="s">
        <v>156</v>
      </c>
      <c r="BM127" s="144" t="s">
        <v>435</v>
      </c>
    </row>
    <row r="128" spans="2:65" s="1" customFormat="1" ht="24.2" customHeight="1">
      <c r="B128" s="31"/>
      <c r="C128" s="132" t="s">
        <v>176</v>
      </c>
      <c r="D128" s="132" t="s">
        <v>140</v>
      </c>
      <c r="E128" s="133" t="s">
        <v>436</v>
      </c>
      <c r="F128" s="134" t="s">
        <v>437</v>
      </c>
      <c r="G128" s="135" t="s">
        <v>418</v>
      </c>
      <c r="H128" s="136">
        <v>10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38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156</v>
      </c>
      <c r="AT128" s="144" t="s">
        <v>140</v>
      </c>
      <c r="AU128" s="144" t="s">
        <v>81</v>
      </c>
      <c r="AY128" s="16" t="s">
        <v>137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81</v>
      </c>
      <c r="BK128" s="145">
        <f t="shared" si="9"/>
        <v>0</v>
      </c>
      <c r="BL128" s="16" t="s">
        <v>156</v>
      </c>
      <c r="BM128" s="144" t="s">
        <v>438</v>
      </c>
    </row>
    <row r="129" spans="2:65" s="1" customFormat="1" ht="16.5" customHeight="1">
      <c r="B129" s="31"/>
      <c r="C129" s="132" t="s">
        <v>223</v>
      </c>
      <c r="D129" s="132" t="s">
        <v>140</v>
      </c>
      <c r="E129" s="133" t="s">
        <v>439</v>
      </c>
      <c r="F129" s="134" t="s">
        <v>440</v>
      </c>
      <c r="G129" s="135" t="s">
        <v>199</v>
      </c>
      <c r="H129" s="136">
        <v>50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38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156</v>
      </c>
      <c r="AT129" s="144" t="s">
        <v>140</v>
      </c>
      <c r="AU129" s="144" t="s">
        <v>81</v>
      </c>
      <c r="AY129" s="16" t="s">
        <v>137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81</v>
      </c>
      <c r="BK129" s="145">
        <f t="shared" si="9"/>
        <v>0</v>
      </c>
      <c r="BL129" s="16" t="s">
        <v>156</v>
      </c>
      <c r="BM129" s="144" t="s">
        <v>441</v>
      </c>
    </row>
    <row r="130" spans="2:65" s="1" customFormat="1" ht="24.2" customHeight="1">
      <c r="B130" s="31"/>
      <c r="C130" s="132" t="s">
        <v>236</v>
      </c>
      <c r="D130" s="132" t="s">
        <v>140</v>
      </c>
      <c r="E130" s="133" t="s">
        <v>442</v>
      </c>
      <c r="F130" s="134" t="s">
        <v>443</v>
      </c>
      <c r="G130" s="135" t="s">
        <v>418</v>
      </c>
      <c r="H130" s="136">
        <v>60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38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156</v>
      </c>
      <c r="AT130" s="144" t="s">
        <v>140</v>
      </c>
      <c r="AU130" s="144" t="s">
        <v>81</v>
      </c>
      <c r="AY130" s="16" t="s">
        <v>137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81</v>
      </c>
      <c r="BK130" s="145">
        <f t="shared" si="9"/>
        <v>0</v>
      </c>
      <c r="BL130" s="16" t="s">
        <v>156</v>
      </c>
      <c r="BM130" s="144" t="s">
        <v>444</v>
      </c>
    </row>
    <row r="131" spans="2:65" s="1" customFormat="1" ht="21.75" customHeight="1">
      <c r="B131" s="31"/>
      <c r="C131" s="132" t="s">
        <v>243</v>
      </c>
      <c r="D131" s="132" t="s">
        <v>140</v>
      </c>
      <c r="E131" s="133" t="s">
        <v>445</v>
      </c>
      <c r="F131" s="134" t="s">
        <v>446</v>
      </c>
      <c r="G131" s="135" t="s">
        <v>418</v>
      </c>
      <c r="H131" s="136">
        <v>1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38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156</v>
      </c>
      <c r="AT131" s="144" t="s">
        <v>140</v>
      </c>
      <c r="AU131" s="144" t="s">
        <v>81</v>
      </c>
      <c r="AY131" s="16" t="s">
        <v>137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81</v>
      </c>
      <c r="BK131" s="145">
        <f t="shared" si="9"/>
        <v>0</v>
      </c>
      <c r="BL131" s="16" t="s">
        <v>156</v>
      </c>
      <c r="BM131" s="144" t="s">
        <v>447</v>
      </c>
    </row>
    <row r="132" spans="2:65" s="1" customFormat="1" ht="21.75" customHeight="1">
      <c r="B132" s="31"/>
      <c r="C132" s="132" t="s">
        <v>249</v>
      </c>
      <c r="D132" s="132" t="s">
        <v>140</v>
      </c>
      <c r="E132" s="133" t="s">
        <v>448</v>
      </c>
      <c r="F132" s="134" t="s">
        <v>449</v>
      </c>
      <c r="G132" s="135" t="s">
        <v>418</v>
      </c>
      <c r="H132" s="136">
        <v>8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38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156</v>
      </c>
      <c r="AT132" s="144" t="s">
        <v>140</v>
      </c>
      <c r="AU132" s="144" t="s">
        <v>81</v>
      </c>
      <c r="AY132" s="16" t="s">
        <v>137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81</v>
      </c>
      <c r="BK132" s="145">
        <f t="shared" si="9"/>
        <v>0</v>
      </c>
      <c r="BL132" s="16" t="s">
        <v>156</v>
      </c>
      <c r="BM132" s="144" t="s">
        <v>450</v>
      </c>
    </row>
    <row r="133" spans="2:65" s="1" customFormat="1" ht="16.5" customHeight="1">
      <c r="B133" s="31"/>
      <c r="C133" s="132" t="s">
        <v>253</v>
      </c>
      <c r="D133" s="132" t="s">
        <v>140</v>
      </c>
      <c r="E133" s="133" t="s">
        <v>451</v>
      </c>
      <c r="F133" s="134" t="s">
        <v>452</v>
      </c>
      <c r="G133" s="135" t="s">
        <v>418</v>
      </c>
      <c r="H133" s="136">
        <v>3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38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156</v>
      </c>
      <c r="AT133" s="144" t="s">
        <v>140</v>
      </c>
      <c r="AU133" s="144" t="s">
        <v>81</v>
      </c>
      <c r="AY133" s="16" t="s">
        <v>137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81</v>
      </c>
      <c r="BK133" s="145">
        <f t="shared" si="9"/>
        <v>0</v>
      </c>
      <c r="BL133" s="16" t="s">
        <v>156</v>
      </c>
      <c r="BM133" s="144" t="s">
        <v>453</v>
      </c>
    </row>
    <row r="134" spans="2:65" s="1" customFormat="1" ht="21.75" customHeight="1">
      <c r="B134" s="31"/>
      <c r="C134" s="132" t="s">
        <v>259</v>
      </c>
      <c r="D134" s="132" t="s">
        <v>140</v>
      </c>
      <c r="E134" s="133" t="s">
        <v>454</v>
      </c>
      <c r="F134" s="134" t="s">
        <v>455</v>
      </c>
      <c r="G134" s="135" t="s">
        <v>418</v>
      </c>
      <c r="H134" s="136">
        <v>74</v>
      </c>
      <c r="I134" s="137"/>
      <c r="J134" s="138">
        <f t="shared" si="0"/>
        <v>0</v>
      </c>
      <c r="K134" s="139"/>
      <c r="L134" s="31"/>
      <c r="M134" s="140" t="s">
        <v>1</v>
      </c>
      <c r="N134" s="141" t="s">
        <v>38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156</v>
      </c>
      <c r="AT134" s="144" t="s">
        <v>140</v>
      </c>
      <c r="AU134" s="144" t="s">
        <v>81</v>
      </c>
      <c r="AY134" s="16" t="s">
        <v>137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81</v>
      </c>
      <c r="BK134" s="145">
        <f t="shared" si="9"/>
        <v>0</v>
      </c>
      <c r="BL134" s="16" t="s">
        <v>156</v>
      </c>
      <c r="BM134" s="144" t="s">
        <v>456</v>
      </c>
    </row>
    <row r="135" spans="2:65" s="1" customFormat="1" ht="16.5" customHeight="1">
      <c r="B135" s="31"/>
      <c r="C135" s="132" t="s">
        <v>8</v>
      </c>
      <c r="D135" s="132" t="s">
        <v>140</v>
      </c>
      <c r="E135" s="133" t="s">
        <v>457</v>
      </c>
      <c r="F135" s="134" t="s">
        <v>458</v>
      </c>
      <c r="G135" s="135" t="s">
        <v>418</v>
      </c>
      <c r="H135" s="136">
        <v>1</v>
      </c>
      <c r="I135" s="137"/>
      <c r="J135" s="138">
        <f t="shared" si="0"/>
        <v>0</v>
      </c>
      <c r="K135" s="139"/>
      <c r="L135" s="31"/>
      <c r="M135" s="140" t="s">
        <v>1</v>
      </c>
      <c r="N135" s="141" t="s">
        <v>38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156</v>
      </c>
      <c r="AT135" s="144" t="s">
        <v>140</v>
      </c>
      <c r="AU135" s="144" t="s">
        <v>81</v>
      </c>
      <c r="AY135" s="16" t="s">
        <v>137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81</v>
      </c>
      <c r="BK135" s="145">
        <f t="shared" si="9"/>
        <v>0</v>
      </c>
      <c r="BL135" s="16" t="s">
        <v>156</v>
      </c>
      <c r="BM135" s="144" t="s">
        <v>459</v>
      </c>
    </row>
    <row r="136" spans="2:65" s="1" customFormat="1" ht="16.5" customHeight="1">
      <c r="B136" s="31"/>
      <c r="C136" s="132" t="s">
        <v>269</v>
      </c>
      <c r="D136" s="132" t="s">
        <v>140</v>
      </c>
      <c r="E136" s="133" t="s">
        <v>460</v>
      </c>
      <c r="F136" s="134" t="s">
        <v>461</v>
      </c>
      <c r="G136" s="135" t="s">
        <v>418</v>
      </c>
      <c r="H136" s="136">
        <v>2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38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156</v>
      </c>
      <c r="AT136" s="144" t="s">
        <v>140</v>
      </c>
      <c r="AU136" s="144" t="s">
        <v>81</v>
      </c>
      <c r="AY136" s="16" t="s">
        <v>137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81</v>
      </c>
      <c r="BK136" s="145">
        <f t="shared" si="9"/>
        <v>0</v>
      </c>
      <c r="BL136" s="16" t="s">
        <v>156</v>
      </c>
      <c r="BM136" s="144" t="s">
        <v>462</v>
      </c>
    </row>
    <row r="137" spans="2:65" s="1" customFormat="1" ht="16.5" customHeight="1">
      <c r="B137" s="31"/>
      <c r="C137" s="132" t="s">
        <v>281</v>
      </c>
      <c r="D137" s="132" t="s">
        <v>140</v>
      </c>
      <c r="E137" s="133" t="s">
        <v>463</v>
      </c>
      <c r="F137" s="134" t="s">
        <v>464</v>
      </c>
      <c r="G137" s="135" t="s">
        <v>418</v>
      </c>
      <c r="H137" s="136">
        <v>19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38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156</v>
      </c>
      <c r="AT137" s="144" t="s">
        <v>140</v>
      </c>
      <c r="AU137" s="144" t="s">
        <v>81</v>
      </c>
      <c r="AY137" s="16" t="s">
        <v>137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81</v>
      </c>
      <c r="BK137" s="145">
        <f t="shared" si="9"/>
        <v>0</v>
      </c>
      <c r="BL137" s="16" t="s">
        <v>156</v>
      </c>
      <c r="BM137" s="144" t="s">
        <v>465</v>
      </c>
    </row>
    <row r="138" spans="2:65" s="1" customFormat="1" ht="16.5" customHeight="1">
      <c r="B138" s="31"/>
      <c r="C138" s="132" t="s">
        <v>288</v>
      </c>
      <c r="D138" s="132" t="s">
        <v>140</v>
      </c>
      <c r="E138" s="133" t="s">
        <v>466</v>
      </c>
      <c r="F138" s="134" t="s">
        <v>467</v>
      </c>
      <c r="G138" s="135" t="s">
        <v>199</v>
      </c>
      <c r="H138" s="136">
        <v>100</v>
      </c>
      <c r="I138" s="137"/>
      <c r="J138" s="138">
        <f t="shared" si="0"/>
        <v>0</v>
      </c>
      <c r="K138" s="139"/>
      <c r="L138" s="31"/>
      <c r="M138" s="140" t="s">
        <v>1</v>
      </c>
      <c r="N138" s="141" t="s">
        <v>38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156</v>
      </c>
      <c r="AT138" s="144" t="s">
        <v>140</v>
      </c>
      <c r="AU138" s="144" t="s">
        <v>81</v>
      </c>
      <c r="AY138" s="16" t="s">
        <v>137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81</v>
      </c>
      <c r="BK138" s="145">
        <f t="shared" si="9"/>
        <v>0</v>
      </c>
      <c r="BL138" s="16" t="s">
        <v>156</v>
      </c>
      <c r="BM138" s="144" t="s">
        <v>468</v>
      </c>
    </row>
    <row r="139" spans="2:65" s="1" customFormat="1" ht="16.5" customHeight="1">
      <c r="B139" s="31"/>
      <c r="C139" s="132" t="s">
        <v>297</v>
      </c>
      <c r="D139" s="132" t="s">
        <v>140</v>
      </c>
      <c r="E139" s="133" t="s">
        <v>469</v>
      </c>
      <c r="F139" s="134" t="s">
        <v>470</v>
      </c>
      <c r="G139" s="135" t="s">
        <v>199</v>
      </c>
      <c r="H139" s="136">
        <v>230</v>
      </c>
      <c r="I139" s="137"/>
      <c r="J139" s="138">
        <f t="shared" si="0"/>
        <v>0</v>
      </c>
      <c r="K139" s="139"/>
      <c r="L139" s="31"/>
      <c r="M139" s="140" t="s">
        <v>1</v>
      </c>
      <c r="N139" s="141" t="s">
        <v>38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156</v>
      </c>
      <c r="AT139" s="144" t="s">
        <v>140</v>
      </c>
      <c r="AU139" s="144" t="s">
        <v>81</v>
      </c>
      <c r="AY139" s="16" t="s">
        <v>137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81</v>
      </c>
      <c r="BK139" s="145">
        <f t="shared" si="9"/>
        <v>0</v>
      </c>
      <c r="BL139" s="16" t="s">
        <v>156</v>
      </c>
      <c r="BM139" s="144" t="s">
        <v>471</v>
      </c>
    </row>
    <row r="140" spans="2:65" s="1" customFormat="1" ht="16.5" customHeight="1">
      <c r="B140" s="31"/>
      <c r="C140" s="132" t="s">
        <v>301</v>
      </c>
      <c r="D140" s="132" t="s">
        <v>140</v>
      </c>
      <c r="E140" s="133" t="s">
        <v>472</v>
      </c>
      <c r="F140" s="134" t="s">
        <v>473</v>
      </c>
      <c r="G140" s="135" t="s">
        <v>199</v>
      </c>
      <c r="H140" s="136">
        <v>230</v>
      </c>
      <c r="I140" s="137"/>
      <c r="J140" s="138">
        <f t="shared" si="0"/>
        <v>0</v>
      </c>
      <c r="K140" s="139"/>
      <c r="L140" s="31"/>
      <c r="M140" s="140" t="s">
        <v>1</v>
      </c>
      <c r="N140" s="141" t="s">
        <v>38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156</v>
      </c>
      <c r="AT140" s="144" t="s">
        <v>140</v>
      </c>
      <c r="AU140" s="144" t="s">
        <v>81</v>
      </c>
      <c r="AY140" s="16" t="s">
        <v>137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81</v>
      </c>
      <c r="BK140" s="145">
        <f t="shared" si="9"/>
        <v>0</v>
      </c>
      <c r="BL140" s="16" t="s">
        <v>156</v>
      </c>
      <c r="BM140" s="144" t="s">
        <v>474</v>
      </c>
    </row>
    <row r="141" spans="2:65" s="1" customFormat="1" ht="16.5" customHeight="1">
      <c r="B141" s="31"/>
      <c r="C141" s="132" t="s">
        <v>7</v>
      </c>
      <c r="D141" s="132" t="s">
        <v>140</v>
      </c>
      <c r="E141" s="133" t="s">
        <v>475</v>
      </c>
      <c r="F141" s="134" t="s">
        <v>476</v>
      </c>
      <c r="G141" s="135" t="s">
        <v>199</v>
      </c>
      <c r="H141" s="136">
        <v>75</v>
      </c>
      <c r="I141" s="137"/>
      <c r="J141" s="138">
        <f t="shared" si="0"/>
        <v>0</v>
      </c>
      <c r="K141" s="139"/>
      <c r="L141" s="31"/>
      <c r="M141" s="140" t="s">
        <v>1</v>
      </c>
      <c r="N141" s="141" t="s">
        <v>38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156</v>
      </c>
      <c r="AT141" s="144" t="s">
        <v>140</v>
      </c>
      <c r="AU141" s="144" t="s">
        <v>81</v>
      </c>
      <c r="AY141" s="16" t="s">
        <v>137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81</v>
      </c>
      <c r="BK141" s="145">
        <f t="shared" si="9"/>
        <v>0</v>
      </c>
      <c r="BL141" s="16" t="s">
        <v>156</v>
      </c>
      <c r="BM141" s="144" t="s">
        <v>477</v>
      </c>
    </row>
    <row r="142" spans="2:65" s="1" customFormat="1" ht="16.5" customHeight="1">
      <c r="B142" s="31"/>
      <c r="C142" s="132" t="s">
        <v>308</v>
      </c>
      <c r="D142" s="132" t="s">
        <v>140</v>
      </c>
      <c r="E142" s="133" t="s">
        <v>478</v>
      </c>
      <c r="F142" s="134" t="s">
        <v>479</v>
      </c>
      <c r="G142" s="135" t="s">
        <v>199</v>
      </c>
      <c r="H142" s="136">
        <v>70</v>
      </c>
      <c r="I142" s="137"/>
      <c r="J142" s="138">
        <f t="shared" si="0"/>
        <v>0</v>
      </c>
      <c r="K142" s="139"/>
      <c r="L142" s="31"/>
      <c r="M142" s="140" t="s">
        <v>1</v>
      </c>
      <c r="N142" s="141" t="s">
        <v>38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156</v>
      </c>
      <c r="AT142" s="144" t="s">
        <v>140</v>
      </c>
      <c r="AU142" s="144" t="s">
        <v>81</v>
      </c>
      <c r="AY142" s="16" t="s">
        <v>137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6" t="s">
        <v>81</v>
      </c>
      <c r="BK142" s="145">
        <f t="shared" si="9"/>
        <v>0</v>
      </c>
      <c r="BL142" s="16" t="s">
        <v>156</v>
      </c>
      <c r="BM142" s="144" t="s">
        <v>480</v>
      </c>
    </row>
    <row r="143" spans="2:65" s="1" customFormat="1" ht="16.5" customHeight="1">
      <c r="B143" s="31"/>
      <c r="C143" s="132" t="s">
        <v>313</v>
      </c>
      <c r="D143" s="132" t="s">
        <v>140</v>
      </c>
      <c r="E143" s="133" t="s">
        <v>481</v>
      </c>
      <c r="F143" s="134" t="s">
        <v>482</v>
      </c>
      <c r="G143" s="135" t="s">
        <v>199</v>
      </c>
      <c r="H143" s="136">
        <v>80</v>
      </c>
      <c r="I143" s="137"/>
      <c r="J143" s="138">
        <f t="shared" si="0"/>
        <v>0</v>
      </c>
      <c r="K143" s="139"/>
      <c r="L143" s="31"/>
      <c r="M143" s="140" t="s">
        <v>1</v>
      </c>
      <c r="N143" s="141" t="s">
        <v>38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156</v>
      </c>
      <c r="AT143" s="144" t="s">
        <v>140</v>
      </c>
      <c r="AU143" s="144" t="s">
        <v>81</v>
      </c>
      <c r="AY143" s="16" t="s">
        <v>137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6" t="s">
        <v>81</v>
      </c>
      <c r="BK143" s="145">
        <f t="shared" si="9"/>
        <v>0</v>
      </c>
      <c r="BL143" s="16" t="s">
        <v>156</v>
      </c>
      <c r="BM143" s="144" t="s">
        <v>483</v>
      </c>
    </row>
    <row r="144" spans="2:65" s="1" customFormat="1" ht="21.75" customHeight="1">
      <c r="B144" s="31"/>
      <c r="C144" s="132" t="s">
        <v>319</v>
      </c>
      <c r="D144" s="132" t="s">
        <v>140</v>
      </c>
      <c r="E144" s="133" t="s">
        <v>484</v>
      </c>
      <c r="F144" s="134" t="s">
        <v>485</v>
      </c>
      <c r="G144" s="135" t="s">
        <v>418</v>
      </c>
      <c r="H144" s="136">
        <v>100</v>
      </c>
      <c r="I144" s="137"/>
      <c r="J144" s="138">
        <f t="shared" si="0"/>
        <v>0</v>
      </c>
      <c r="K144" s="139"/>
      <c r="L144" s="31"/>
      <c r="M144" s="140" t="s">
        <v>1</v>
      </c>
      <c r="N144" s="141" t="s">
        <v>38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156</v>
      </c>
      <c r="AT144" s="144" t="s">
        <v>140</v>
      </c>
      <c r="AU144" s="144" t="s">
        <v>81</v>
      </c>
      <c r="AY144" s="16" t="s">
        <v>137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6" t="s">
        <v>81</v>
      </c>
      <c r="BK144" s="145">
        <f t="shared" si="9"/>
        <v>0</v>
      </c>
      <c r="BL144" s="16" t="s">
        <v>156</v>
      </c>
      <c r="BM144" s="144" t="s">
        <v>486</v>
      </c>
    </row>
    <row r="145" spans="2:65" s="1" customFormat="1" ht="16.5" customHeight="1">
      <c r="B145" s="31"/>
      <c r="C145" s="132" t="s">
        <v>324</v>
      </c>
      <c r="D145" s="132" t="s">
        <v>140</v>
      </c>
      <c r="E145" s="133" t="s">
        <v>487</v>
      </c>
      <c r="F145" s="134" t="s">
        <v>488</v>
      </c>
      <c r="G145" s="135" t="s">
        <v>199</v>
      </c>
      <c r="H145" s="136">
        <v>650</v>
      </c>
      <c r="I145" s="137"/>
      <c r="J145" s="138">
        <f t="shared" si="0"/>
        <v>0</v>
      </c>
      <c r="K145" s="139"/>
      <c r="L145" s="31"/>
      <c r="M145" s="140" t="s">
        <v>1</v>
      </c>
      <c r="N145" s="141" t="s">
        <v>38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156</v>
      </c>
      <c r="AT145" s="144" t="s">
        <v>140</v>
      </c>
      <c r="AU145" s="144" t="s">
        <v>81</v>
      </c>
      <c r="AY145" s="16" t="s">
        <v>137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6" t="s">
        <v>81</v>
      </c>
      <c r="BK145" s="145">
        <f t="shared" si="9"/>
        <v>0</v>
      </c>
      <c r="BL145" s="16" t="s">
        <v>156</v>
      </c>
      <c r="BM145" s="144" t="s">
        <v>489</v>
      </c>
    </row>
    <row r="146" spans="2:65" s="1" customFormat="1" ht="16.5" customHeight="1">
      <c r="B146" s="31"/>
      <c r="C146" s="132" t="s">
        <v>328</v>
      </c>
      <c r="D146" s="132" t="s">
        <v>140</v>
      </c>
      <c r="E146" s="133" t="s">
        <v>490</v>
      </c>
      <c r="F146" s="134" t="s">
        <v>491</v>
      </c>
      <c r="G146" s="135" t="s">
        <v>418</v>
      </c>
      <c r="H146" s="136">
        <v>24</v>
      </c>
      <c r="I146" s="137"/>
      <c r="J146" s="138">
        <f t="shared" si="0"/>
        <v>0</v>
      </c>
      <c r="K146" s="139"/>
      <c r="L146" s="31"/>
      <c r="M146" s="140" t="s">
        <v>1</v>
      </c>
      <c r="N146" s="141" t="s">
        <v>38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156</v>
      </c>
      <c r="AT146" s="144" t="s">
        <v>140</v>
      </c>
      <c r="AU146" s="144" t="s">
        <v>81</v>
      </c>
      <c r="AY146" s="16" t="s">
        <v>137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6" t="s">
        <v>81</v>
      </c>
      <c r="BK146" s="145">
        <f t="shared" si="9"/>
        <v>0</v>
      </c>
      <c r="BL146" s="16" t="s">
        <v>156</v>
      </c>
      <c r="BM146" s="144" t="s">
        <v>492</v>
      </c>
    </row>
    <row r="147" spans="2:65" s="11" customFormat="1" ht="25.9" customHeight="1">
      <c r="B147" s="120"/>
      <c r="D147" s="121" t="s">
        <v>72</v>
      </c>
      <c r="E147" s="122" t="s">
        <v>426</v>
      </c>
      <c r="F147" s="122" t="s">
        <v>1</v>
      </c>
      <c r="I147" s="123"/>
      <c r="J147" s="124">
        <f>BK147</f>
        <v>0</v>
      </c>
      <c r="L147" s="120"/>
      <c r="M147" s="125"/>
      <c r="P147" s="126">
        <f>SUM(P148:P151)</f>
        <v>0</v>
      </c>
      <c r="R147" s="126">
        <f>SUM(R148:R151)</f>
        <v>0</v>
      </c>
      <c r="T147" s="127">
        <f>SUM(T148:T151)</f>
        <v>0</v>
      </c>
      <c r="AR147" s="121" t="s">
        <v>81</v>
      </c>
      <c r="AT147" s="128" t="s">
        <v>72</v>
      </c>
      <c r="AU147" s="128" t="s">
        <v>73</v>
      </c>
      <c r="AY147" s="121" t="s">
        <v>137</v>
      </c>
      <c r="BK147" s="129">
        <f>SUM(BK148:BK151)</f>
        <v>0</v>
      </c>
    </row>
    <row r="148" spans="2:65" s="1" customFormat="1" ht="16.5" customHeight="1">
      <c r="B148" s="31"/>
      <c r="C148" s="132" t="s">
        <v>334</v>
      </c>
      <c r="D148" s="132" t="s">
        <v>140</v>
      </c>
      <c r="E148" s="133" t="s">
        <v>493</v>
      </c>
      <c r="F148" s="134" t="s">
        <v>494</v>
      </c>
      <c r="G148" s="135" t="s">
        <v>495</v>
      </c>
      <c r="H148" s="136">
        <v>1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38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156</v>
      </c>
      <c r="AT148" s="144" t="s">
        <v>140</v>
      </c>
      <c r="AU148" s="144" t="s">
        <v>81</v>
      </c>
      <c r="AY148" s="16" t="s">
        <v>137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81</v>
      </c>
      <c r="BK148" s="145">
        <f>ROUND(I148*H148,2)</f>
        <v>0</v>
      </c>
      <c r="BL148" s="16" t="s">
        <v>156</v>
      </c>
      <c r="BM148" s="144" t="s">
        <v>496</v>
      </c>
    </row>
    <row r="149" spans="2:65" s="1" customFormat="1" ht="16.5" customHeight="1">
      <c r="B149" s="31"/>
      <c r="C149" s="132" t="s">
        <v>340</v>
      </c>
      <c r="D149" s="132" t="s">
        <v>140</v>
      </c>
      <c r="E149" s="133" t="s">
        <v>497</v>
      </c>
      <c r="F149" s="134" t="s">
        <v>498</v>
      </c>
      <c r="G149" s="135" t="s">
        <v>418</v>
      </c>
      <c r="H149" s="136">
        <v>1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38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156</v>
      </c>
      <c r="AT149" s="144" t="s">
        <v>140</v>
      </c>
      <c r="AU149" s="144" t="s">
        <v>81</v>
      </c>
      <c r="AY149" s="16" t="s">
        <v>137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81</v>
      </c>
      <c r="BK149" s="145">
        <f>ROUND(I149*H149,2)</f>
        <v>0</v>
      </c>
      <c r="BL149" s="16" t="s">
        <v>156</v>
      </c>
      <c r="BM149" s="144" t="s">
        <v>499</v>
      </c>
    </row>
    <row r="150" spans="2:65" s="1" customFormat="1" ht="16.5" customHeight="1">
      <c r="B150" s="31"/>
      <c r="C150" s="132" t="s">
        <v>344</v>
      </c>
      <c r="D150" s="132" t="s">
        <v>140</v>
      </c>
      <c r="E150" s="133" t="s">
        <v>500</v>
      </c>
      <c r="F150" s="134" t="s">
        <v>501</v>
      </c>
      <c r="G150" s="135" t="s">
        <v>418</v>
      </c>
      <c r="H150" s="136">
        <v>1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38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156</v>
      </c>
      <c r="AT150" s="144" t="s">
        <v>140</v>
      </c>
      <c r="AU150" s="144" t="s">
        <v>81</v>
      </c>
      <c r="AY150" s="16" t="s">
        <v>137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81</v>
      </c>
      <c r="BK150" s="145">
        <f>ROUND(I150*H150,2)</f>
        <v>0</v>
      </c>
      <c r="BL150" s="16" t="s">
        <v>156</v>
      </c>
      <c r="BM150" s="144" t="s">
        <v>502</v>
      </c>
    </row>
    <row r="151" spans="2:65" s="1" customFormat="1" ht="16.5" customHeight="1">
      <c r="B151" s="31"/>
      <c r="C151" s="132" t="s">
        <v>348</v>
      </c>
      <c r="D151" s="132" t="s">
        <v>140</v>
      </c>
      <c r="E151" s="133" t="s">
        <v>503</v>
      </c>
      <c r="F151" s="134" t="s">
        <v>504</v>
      </c>
      <c r="G151" s="135" t="s">
        <v>418</v>
      </c>
      <c r="H151" s="136">
        <v>1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38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156</v>
      </c>
      <c r="AT151" s="144" t="s">
        <v>140</v>
      </c>
      <c r="AU151" s="144" t="s">
        <v>81</v>
      </c>
      <c r="AY151" s="16" t="s">
        <v>137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81</v>
      </c>
      <c r="BK151" s="145">
        <f>ROUND(I151*H151,2)</f>
        <v>0</v>
      </c>
      <c r="BL151" s="16" t="s">
        <v>156</v>
      </c>
      <c r="BM151" s="144" t="s">
        <v>505</v>
      </c>
    </row>
    <row r="152" spans="2:65" s="11" customFormat="1" ht="25.9" customHeight="1">
      <c r="B152" s="120"/>
      <c r="D152" s="121" t="s">
        <v>72</v>
      </c>
      <c r="E152" s="122" t="s">
        <v>426</v>
      </c>
      <c r="F152" s="122" t="s">
        <v>1</v>
      </c>
      <c r="I152" s="123"/>
      <c r="J152" s="124">
        <f>BK152</f>
        <v>0</v>
      </c>
      <c r="L152" s="120"/>
      <c r="M152" s="125"/>
      <c r="P152" s="126">
        <f>SUM(P153:P186)</f>
        <v>0</v>
      </c>
      <c r="R152" s="126">
        <f>SUM(R153:R186)</f>
        <v>0</v>
      </c>
      <c r="T152" s="127">
        <f>SUM(T153:T186)</f>
        <v>0</v>
      </c>
      <c r="AR152" s="121" t="s">
        <v>81</v>
      </c>
      <c r="AT152" s="128" t="s">
        <v>72</v>
      </c>
      <c r="AU152" s="128" t="s">
        <v>73</v>
      </c>
      <c r="AY152" s="121" t="s">
        <v>137</v>
      </c>
      <c r="BK152" s="129">
        <f>SUM(BK153:BK186)</f>
        <v>0</v>
      </c>
    </row>
    <row r="153" spans="2:65" s="1" customFormat="1" ht="16.5" customHeight="1">
      <c r="B153" s="31"/>
      <c r="C153" s="132" t="s">
        <v>352</v>
      </c>
      <c r="D153" s="132" t="s">
        <v>140</v>
      </c>
      <c r="E153" s="133" t="s">
        <v>506</v>
      </c>
      <c r="F153" s="134" t="s">
        <v>507</v>
      </c>
      <c r="G153" s="135" t="s">
        <v>199</v>
      </c>
      <c r="H153" s="136">
        <v>9</v>
      </c>
      <c r="I153" s="137"/>
      <c r="J153" s="138">
        <f t="shared" ref="J153:J186" si="10">ROUND(I153*H153,2)</f>
        <v>0</v>
      </c>
      <c r="K153" s="139"/>
      <c r="L153" s="31"/>
      <c r="M153" s="140" t="s">
        <v>1</v>
      </c>
      <c r="N153" s="141" t="s">
        <v>38</v>
      </c>
      <c r="P153" s="142">
        <f t="shared" ref="P153:P186" si="11">O153*H153</f>
        <v>0</v>
      </c>
      <c r="Q153" s="142">
        <v>0</v>
      </c>
      <c r="R153" s="142">
        <f t="shared" ref="R153:R186" si="12">Q153*H153</f>
        <v>0</v>
      </c>
      <c r="S153" s="142">
        <v>0</v>
      </c>
      <c r="T153" s="143">
        <f t="shared" ref="T153:T186" si="13">S153*H153</f>
        <v>0</v>
      </c>
      <c r="AR153" s="144" t="s">
        <v>156</v>
      </c>
      <c r="AT153" s="144" t="s">
        <v>140</v>
      </c>
      <c r="AU153" s="144" t="s">
        <v>81</v>
      </c>
      <c r="AY153" s="16" t="s">
        <v>137</v>
      </c>
      <c r="BE153" s="145">
        <f t="shared" ref="BE153:BE186" si="14">IF(N153="základní",J153,0)</f>
        <v>0</v>
      </c>
      <c r="BF153" s="145">
        <f t="shared" ref="BF153:BF186" si="15">IF(N153="snížená",J153,0)</f>
        <v>0</v>
      </c>
      <c r="BG153" s="145">
        <f t="shared" ref="BG153:BG186" si="16">IF(N153="zákl. přenesená",J153,0)</f>
        <v>0</v>
      </c>
      <c r="BH153" s="145">
        <f t="shared" ref="BH153:BH186" si="17">IF(N153="sníž. přenesená",J153,0)</f>
        <v>0</v>
      </c>
      <c r="BI153" s="145">
        <f t="shared" ref="BI153:BI186" si="18">IF(N153="nulová",J153,0)</f>
        <v>0</v>
      </c>
      <c r="BJ153" s="16" t="s">
        <v>81</v>
      </c>
      <c r="BK153" s="145">
        <f t="shared" ref="BK153:BK186" si="19">ROUND(I153*H153,2)</f>
        <v>0</v>
      </c>
      <c r="BL153" s="16" t="s">
        <v>156</v>
      </c>
      <c r="BM153" s="144" t="s">
        <v>508</v>
      </c>
    </row>
    <row r="154" spans="2:65" s="1" customFormat="1" ht="16.5" customHeight="1">
      <c r="B154" s="31"/>
      <c r="C154" s="132" t="s">
        <v>276</v>
      </c>
      <c r="D154" s="132" t="s">
        <v>140</v>
      </c>
      <c r="E154" s="133" t="s">
        <v>509</v>
      </c>
      <c r="F154" s="134" t="s">
        <v>510</v>
      </c>
      <c r="G154" s="135" t="s">
        <v>418</v>
      </c>
      <c r="H154" s="136">
        <v>3</v>
      </c>
      <c r="I154" s="137"/>
      <c r="J154" s="138">
        <f t="shared" si="10"/>
        <v>0</v>
      </c>
      <c r="K154" s="139"/>
      <c r="L154" s="31"/>
      <c r="M154" s="140" t="s">
        <v>1</v>
      </c>
      <c r="N154" s="141" t="s">
        <v>38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156</v>
      </c>
      <c r="AT154" s="144" t="s">
        <v>140</v>
      </c>
      <c r="AU154" s="144" t="s">
        <v>81</v>
      </c>
      <c r="AY154" s="16" t="s">
        <v>137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81</v>
      </c>
      <c r="BK154" s="145">
        <f t="shared" si="19"/>
        <v>0</v>
      </c>
      <c r="BL154" s="16" t="s">
        <v>156</v>
      </c>
      <c r="BM154" s="144" t="s">
        <v>511</v>
      </c>
    </row>
    <row r="155" spans="2:65" s="1" customFormat="1" ht="16.5" customHeight="1">
      <c r="B155" s="31"/>
      <c r="C155" s="132" t="s">
        <v>359</v>
      </c>
      <c r="D155" s="132" t="s">
        <v>140</v>
      </c>
      <c r="E155" s="133" t="s">
        <v>512</v>
      </c>
      <c r="F155" s="134" t="s">
        <v>513</v>
      </c>
      <c r="G155" s="135" t="s">
        <v>418</v>
      </c>
      <c r="H155" s="136">
        <v>14</v>
      </c>
      <c r="I155" s="137"/>
      <c r="J155" s="138">
        <f t="shared" si="10"/>
        <v>0</v>
      </c>
      <c r="K155" s="139"/>
      <c r="L155" s="31"/>
      <c r="M155" s="140" t="s">
        <v>1</v>
      </c>
      <c r="N155" s="141" t="s">
        <v>38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156</v>
      </c>
      <c r="AT155" s="144" t="s">
        <v>140</v>
      </c>
      <c r="AU155" s="144" t="s">
        <v>81</v>
      </c>
      <c r="AY155" s="16" t="s">
        <v>137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81</v>
      </c>
      <c r="BK155" s="145">
        <f t="shared" si="19"/>
        <v>0</v>
      </c>
      <c r="BL155" s="16" t="s">
        <v>156</v>
      </c>
      <c r="BM155" s="144" t="s">
        <v>514</v>
      </c>
    </row>
    <row r="156" spans="2:65" s="1" customFormat="1" ht="16.5" customHeight="1">
      <c r="B156" s="31"/>
      <c r="C156" s="132" t="s">
        <v>363</v>
      </c>
      <c r="D156" s="132" t="s">
        <v>140</v>
      </c>
      <c r="E156" s="133" t="s">
        <v>515</v>
      </c>
      <c r="F156" s="134" t="s">
        <v>516</v>
      </c>
      <c r="G156" s="135" t="s">
        <v>418</v>
      </c>
      <c r="H156" s="136">
        <v>2</v>
      </c>
      <c r="I156" s="137"/>
      <c r="J156" s="138">
        <f t="shared" si="10"/>
        <v>0</v>
      </c>
      <c r="K156" s="139"/>
      <c r="L156" s="31"/>
      <c r="M156" s="140" t="s">
        <v>1</v>
      </c>
      <c r="N156" s="141" t="s">
        <v>38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156</v>
      </c>
      <c r="AT156" s="144" t="s">
        <v>140</v>
      </c>
      <c r="AU156" s="144" t="s">
        <v>81</v>
      </c>
      <c r="AY156" s="16" t="s">
        <v>137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81</v>
      </c>
      <c r="BK156" s="145">
        <f t="shared" si="19"/>
        <v>0</v>
      </c>
      <c r="BL156" s="16" t="s">
        <v>156</v>
      </c>
      <c r="BM156" s="144" t="s">
        <v>517</v>
      </c>
    </row>
    <row r="157" spans="2:65" s="1" customFormat="1" ht="16.5" customHeight="1">
      <c r="B157" s="31"/>
      <c r="C157" s="132" t="s">
        <v>367</v>
      </c>
      <c r="D157" s="132" t="s">
        <v>140</v>
      </c>
      <c r="E157" s="133" t="s">
        <v>518</v>
      </c>
      <c r="F157" s="134" t="s">
        <v>519</v>
      </c>
      <c r="G157" s="135" t="s">
        <v>418</v>
      </c>
      <c r="H157" s="136">
        <v>1</v>
      </c>
      <c r="I157" s="137"/>
      <c r="J157" s="138">
        <f t="shared" si="10"/>
        <v>0</v>
      </c>
      <c r="K157" s="139"/>
      <c r="L157" s="31"/>
      <c r="M157" s="140" t="s">
        <v>1</v>
      </c>
      <c r="N157" s="141" t="s">
        <v>38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156</v>
      </c>
      <c r="AT157" s="144" t="s">
        <v>140</v>
      </c>
      <c r="AU157" s="144" t="s">
        <v>81</v>
      </c>
      <c r="AY157" s="16" t="s">
        <v>137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81</v>
      </c>
      <c r="BK157" s="145">
        <f t="shared" si="19"/>
        <v>0</v>
      </c>
      <c r="BL157" s="16" t="s">
        <v>156</v>
      </c>
      <c r="BM157" s="144" t="s">
        <v>520</v>
      </c>
    </row>
    <row r="158" spans="2:65" s="1" customFormat="1" ht="16.5" customHeight="1">
      <c r="B158" s="31"/>
      <c r="C158" s="132" t="s">
        <v>373</v>
      </c>
      <c r="D158" s="132" t="s">
        <v>140</v>
      </c>
      <c r="E158" s="133" t="s">
        <v>521</v>
      </c>
      <c r="F158" s="134" t="s">
        <v>522</v>
      </c>
      <c r="G158" s="135" t="s">
        <v>418</v>
      </c>
      <c r="H158" s="136">
        <v>1</v>
      </c>
      <c r="I158" s="137"/>
      <c r="J158" s="138">
        <f t="shared" si="10"/>
        <v>0</v>
      </c>
      <c r="K158" s="139"/>
      <c r="L158" s="31"/>
      <c r="M158" s="140" t="s">
        <v>1</v>
      </c>
      <c r="N158" s="141" t="s">
        <v>38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156</v>
      </c>
      <c r="AT158" s="144" t="s">
        <v>140</v>
      </c>
      <c r="AU158" s="144" t="s">
        <v>81</v>
      </c>
      <c r="AY158" s="16" t="s">
        <v>137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81</v>
      </c>
      <c r="BK158" s="145">
        <f t="shared" si="19"/>
        <v>0</v>
      </c>
      <c r="BL158" s="16" t="s">
        <v>156</v>
      </c>
      <c r="BM158" s="144" t="s">
        <v>523</v>
      </c>
    </row>
    <row r="159" spans="2:65" s="1" customFormat="1" ht="16.5" customHeight="1">
      <c r="B159" s="31"/>
      <c r="C159" s="132" t="s">
        <v>387</v>
      </c>
      <c r="D159" s="132" t="s">
        <v>140</v>
      </c>
      <c r="E159" s="133" t="s">
        <v>524</v>
      </c>
      <c r="F159" s="134" t="s">
        <v>525</v>
      </c>
      <c r="G159" s="135" t="s">
        <v>418</v>
      </c>
      <c r="H159" s="136">
        <v>2</v>
      </c>
      <c r="I159" s="137"/>
      <c r="J159" s="138">
        <f t="shared" si="10"/>
        <v>0</v>
      </c>
      <c r="K159" s="139"/>
      <c r="L159" s="31"/>
      <c r="M159" s="140" t="s">
        <v>1</v>
      </c>
      <c r="N159" s="141" t="s">
        <v>38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156</v>
      </c>
      <c r="AT159" s="144" t="s">
        <v>140</v>
      </c>
      <c r="AU159" s="144" t="s">
        <v>81</v>
      </c>
      <c r="AY159" s="16" t="s">
        <v>137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81</v>
      </c>
      <c r="BK159" s="145">
        <f t="shared" si="19"/>
        <v>0</v>
      </c>
      <c r="BL159" s="16" t="s">
        <v>156</v>
      </c>
      <c r="BM159" s="144" t="s">
        <v>526</v>
      </c>
    </row>
    <row r="160" spans="2:65" s="1" customFormat="1" ht="16.5" customHeight="1">
      <c r="B160" s="31"/>
      <c r="C160" s="132" t="s">
        <v>391</v>
      </c>
      <c r="D160" s="132" t="s">
        <v>140</v>
      </c>
      <c r="E160" s="133" t="s">
        <v>527</v>
      </c>
      <c r="F160" s="134" t="s">
        <v>528</v>
      </c>
      <c r="G160" s="135" t="s">
        <v>418</v>
      </c>
      <c r="H160" s="136">
        <v>12</v>
      </c>
      <c r="I160" s="137"/>
      <c r="J160" s="138">
        <f t="shared" si="10"/>
        <v>0</v>
      </c>
      <c r="K160" s="139"/>
      <c r="L160" s="31"/>
      <c r="M160" s="140" t="s">
        <v>1</v>
      </c>
      <c r="N160" s="141" t="s">
        <v>38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156</v>
      </c>
      <c r="AT160" s="144" t="s">
        <v>140</v>
      </c>
      <c r="AU160" s="144" t="s">
        <v>81</v>
      </c>
      <c r="AY160" s="16" t="s">
        <v>137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81</v>
      </c>
      <c r="BK160" s="145">
        <f t="shared" si="19"/>
        <v>0</v>
      </c>
      <c r="BL160" s="16" t="s">
        <v>156</v>
      </c>
      <c r="BM160" s="144" t="s">
        <v>529</v>
      </c>
    </row>
    <row r="161" spans="2:65" s="1" customFormat="1" ht="16.5" customHeight="1">
      <c r="B161" s="31"/>
      <c r="C161" s="132" t="s">
        <v>395</v>
      </c>
      <c r="D161" s="132" t="s">
        <v>140</v>
      </c>
      <c r="E161" s="133" t="s">
        <v>530</v>
      </c>
      <c r="F161" s="134" t="s">
        <v>531</v>
      </c>
      <c r="G161" s="135" t="s">
        <v>418</v>
      </c>
      <c r="H161" s="136">
        <v>2</v>
      </c>
      <c r="I161" s="137"/>
      <c r="J161" s="138">
        <f t="shared" si="10"/>
        <v>0</v>
      </c>
      <c r="K161" s="139"/>
      <c r="L161" s="31"/>
      <c r="M161" s="140" t="s">
        <v>1</v>
      </c>
      <c r="N161" s="141" t="s">
        <v>38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156</v>
      </c>
      <c r="AT161" s="144" t="s">
        <v>140</v>
      </c>
      <c r="AU161" s="144" t="s">
        <v>81</v>
      </c>
      <c r="AY161" s="16" t="s">
        <v>137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6" t="s">
        <v>81</v>
      </c>
      <c r="BK161" s="145">
        <f t="shared" si="19"/>
        <v>0</v>
      </c>
      <c r="BL161" s="16" t="s">
        <v>156</v>
      </c>
      <c r="BM161" s="144" t="s">
        <v>532</v>
      </c>
    </row>
    <row r="162" spans="2:65" s="1" customFormat="1" ht="16.5" customHeight="1">
      <c r="B162" s="31"/>
      <c r="C162" s="132" t="s">
        <v>399</v>
      </c>
      <c r="D162" s="132" t="s">
        <v>140</v>
      </c>
      <c r="E162" s="133" t="s">
        <v>533</v>
      </c>
      <c r="F162" s="134" t="s">
        <v>534</v>
      </c>
      <c r="G162" s="135" t="s">
        <v>199</v>
      </c>
      <c r="H162" s="136">
        <v>200</v>
      </c>
      <c r="I162" s="137"/>
      <c r="J162" s="138">
        <f t="shared" si="10"/>
        <v>0</v>
      </c>
      <c r="K162" s="139"/>
      <c r="L162" s="31"/>
      <c r="M162" s="140" t="s">
        <v>1</v>
      </c>
      <c r="N162" s="141" t="s">
        <v>38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156</v>
      </c>
      <c r="AT162" s="144" t="s">
        <v>140</v>
      </c>
      <c r="AU162" s="144" t="s">
        <v>81</v>
      </c>
      <c r="AY162" s="16" t="s">
        <v>137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6" t="s">
        <v>81</v>
      </c>
      <c r="BK162" s="145">
        <f t="shared" si="19"/>
        <v>0</v>
      </c>
      <c r="BL162" s="16" t="s">
        <v>156</v>
      </c>
      <c r="BM162" s="144" t="s">
        <v>535</v>
      </c>
    </row>
    <row r="163" spans="2:65" s="1" customFormat="1" ht="16.5" customHeight="1">
      <c r="B163" s="31"/>
      <c r="C163" s="132" t="s">
        <v>406</v>
      </c>
      <c r="D163" s="132" t="s">
        <v>140</v>
      </c>
      <c r="E163" s="133" t="s">
        <v>536</v>
      </c>
      <c r="F163" s="134" t="s">
        <v>537</v>
      </c>
      <c r="G163" s="135" t="s">
        <v>418</v>
      </c>
      <c r="H163" s="136">
        <v>5</v>
      </c>
      <c r="I163" s="137"/>
      <c r="J163" s="138">
        <f t="shared" si="10"/>
        <v>0</v>
      </c>
      <c r="K163" s="139"/>
      <c r="L163" s="31"/>
      <c r="M163" s="140" t="s">
        <v>1</v>
      </c>
      <c r="N163" s="141" t="s">
        <v>38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156</v>
      </c>
      <c r="AT163" s="144" t="s">
        <v>140</v>
      </c>
      <c r="AU163" s="144" t="s">
        <v>81</v>
      </c>
      <c r="AY163" s="16" t="s">
        <v>137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6" t="s">
        <v>81</v>
      </c>
      <c r="BK163" s="145">
        <f t="shared" si="19"/>
        <v>0</v>
      </c>
      <c r="BL163" s="16" t="s">
        <v>156</v>
      </c>
      <c r="BM163" s="144" t="s">
        <v>538</v>
      </c>
    </row>
    <row r="164" spans="2:65" s="1" customFormat="1" ht="16.5" customHeight="1">
      <c r="B164" s="31"/>
      <c r="C164" s="132" t="s">
        <v>539</v>
      </c>
      <c r="D164" s="132" t="s">
        <v>140</v>
      </c>
      <c r="E164" s="133" t="s">
        <v>540</v>
      </c>
      <c r="F164" s="134" t="s">
        <v>541</v>
      </c>
      <c r="G164" s="135" t="s">
        <v>418</v>
      </c>
      <c r="H164" s="136">
        <v>10</v>
      </c>
      <c r="I164" s="137"/>
      <c r="J164" s="138">
        <f t="shared" si="10"/>
        <v>0</v>
      </c>
      <c r="K164" s="139"/>
      <c r="L164" s="31"/>
      <c r="M164" s="140" t="s">
        <v>1</v>
      </c>
      <c r="N164" s="141" t="s">
        <v>38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AR164" s="144" t="s">
        <v>156</v>
      </c>
      <c r="AT164" s="144" t="s">
        <v>140</v>
      </c>
      <c r="AU164" s="144" t="s">
        <v>81</v>
      </c>
      <c r="AY164" s="16" t="s">
        <v>137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6" t="s">
        <v>81</v>
      </c>
      <c r="BK164" s="145">
        <f t="shared" si="19"/>
        <v>0</v>
      </c>
      <c r="BL164" s="16" t="s">
        <v>156</v>
      </c>
      <c r="BM164" s="144" t="s">
        <v>542</v>
      </c>
    </row>
    <row r="165" spans="2:65" s="1" customFormat="1" ht="16.5" customHeight="1">
      <c r="B165" s="31"/>
      <c r="C165" s="132" t="s">
        <v>543</v>
      </c>
      <c r="D165" s="132" t="s">
        <v>140</v>
      </c>
      <c r="E165" s="133" t="s">
        <v>544</v>
      </c>
      <c r="F165" s="134" t="s">
        <v>545</v>
      </c>
      <c r="G165" s="135" t="s">
        <v>418</v>
      </c>
      <c r="H165" s="136">
        <v>100</v>
      </c>
      <c r="I165" s="137"/>
      <c r="J165" s="138">
        <f t="shared" si="10"/>
        <v>0</v>
      </c>
      <c r="K165" s="139"/>
      <c r="L165" s="31"/>
      <c r="M165" s="140" t="s">
        <v>1</v>
      </c>
      <c r="N165" s="141" t="s">
        <v>38</v>
      </c>
      <c r="P165" s="142">
        <f t="shared" si="11"/>
        <v>0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AR165" s="144" t="s">
        <v>156</v>
      </c>
      <c r="AT165" s="144" t="s">
        <v>140</v>
      </c>
      <c r="AU165" s="144" t="s">
        <v>81</v>
      </c>
      <c r="AY165" s="16" t="s">
        <v>137</v>
      </c>
      <c r="BE165" s="145">
        <f t="shared" si="14"/>
        <v>0</v>
      </c>
      <c r="BF165" s="145">
        <f t="shared" si="15"/>
        <v>0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6" t="s">
        <v>81</v>
      </c>
      <c r="BK165" s="145">
        <f t="shared" si="19"/>
        <v>0</v>
      </c>
      <c r="BL165" s="16" t="s">
        <v>156</v>
      </c>
      <c r="BM165" s="144" t="s">
        <v>546</v>
      </c>
    </row>
    <row r="166" spans="2:65" s="1" customFormat="1" ht="16.5" customHeight="1">
      <c r="B166" s="31"/>
      <c r="C166" s="132" t="s">
        <v>547</v>
      </c>
      <c r="D166" s="132" t="s">
        <v>140</v>
      </c>
      <c r="E166" s="133" t="s">
        <v>548</v>
      </c>
      <c r="F166" s="134" t="s">
        <v>549</v>
      </c>
      <c r="G166" s="135" t="s">
        <v>199</v>
      </c>
      <c r="H166" s="136">
        <v>50</v>
      </c>
      <c r="I166" s="137"/>
      <c r="J166" s="138">
        <f t="shared" si="10"/>
        <v>0</v>
      </c>
      <c r="K166" s="139"/>
      <c r="L166" s="31"/>
      <c r="M166" s="140" t="s">
        <v>1</v>
      </c>
      <c r="N166" s="141" t="s">
        <v>38</v>
      </c>
      <c r="P166" s="142">
        <f t="shared" si="11"/>
        <v>0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AR166" s="144" t="s">
        <v>156</v>
      </c>
      <c r="AT166" s="144" t="s">
        <v>140</v>
      </c>
      <c r="AU166" s="144" t="s">
        <v>81</v>
      </c>
      <c r="AY166" s="16" t="s">
        <v>137</v>
      </c>
      <c r="BE166" s="145">
        <f t="shared" si="14"/>
        <v>0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6" t="s">
        <v>81</v>
      </c>
      <c r="BK166" s="145">
        <f t="shared" si="19"/>
        <v>0</v>
      </c>
      <c r="BL166" s="16" t="s">
        <v>156</v>
      </c>
      <c r="BM166" s="144" t="s">
        <v>550</v>
      </c>
    </row>
    <row r="167" spans="2:65" s="1" customFormat="1" ht="16.5" customHeight="1">
      <c r="B167" s="31"/>
      <c r="C167" s="132" t="s">
        <v>551</v>
      </c>
      <c r="D167" s="132" t="s">
        <v>140</v>
      </c>
      <c r="E167" s="133" t="s">
        <v>552</v>
      </c>
      <c r="F167" s="134" t="s">
        <v>553</v>
      </c>
      <c r="G167" s="135" t="s">
        <v>418</v>
      </c>
      <c r="H167" s="136">
        <v>50</v>
      </c>
      <c r="I167" s="137"/>
      <c r="J167" s="138">
        <f t="shared" si="10"/>
        <v>0</v>
      </c>
      <c r="K167" s="139"/>
      <c r="L167" s="31"/>
      <c r="M167" s="140" t="s">
        <v>1</v>
      </c>
      <c r="N167" s="141" t="s">
        <v>38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AR167" s="144" t="s">
        <v>156</v>
      </c>
      <c r="AT167" s="144" t="s">
        <v>140</v>
      </c>
      <c r="AU167" s="144" t="s">
        <v>81</v>
      </c>
      <c r="AY167" s="16" t="s">
        <v>137</v>
      </c>
      <c r="BE167" s="145">
        <f t="shared" si="14"/>
        <v>0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6" t="s">
        <v>81</v>
      </c>
      <c r="BK167" s="145">
        <f t="shared" si="19"/>
        <v>0</v>
      </c>
      <c r="BL167" s="16" t="s">
        <v>156</v>
      </c>
      <c r="BM167" s="144" t="s">
        <v>554</v>
      </c>
    </row>
    <row r="168" spans="2:65" s="1" customFormat="1" ht="16.5" customHeight="1">
      <c r="B168" s="31"/>
      <c r="C168" s="132" t="s">
        <v>555</v>
      </c>
      <c r="D168" s="132" t="s">
        <v>140</v>
      </c>
      <c r="E168" s="133" t="s">
        <v>556</v>
      </c>
      <c r="F168" s="134" t="s">
        <v>557</v>
      </c>
      <c r="G168" s="135" t="s">
        <v>418</v>
      </c>
      <c r="H168" s="136">
        <v>1</v>
      </c>
      <c r="I168" s="137"/>
      <c r="J168" s="138">
        <f t="shared" si="10"/>
        <v>0</v>
      </c>
      <c r="K168" s="139"/>
      <c r="L168" s="31"/>
      <c r="M168" s="140" t="s">
        <v>1</v>
      </c>
      <c r="N168" s="141" t="s">
        <v>38</v>
      </c>
      <c r="P168" s="142">
        <f t="shared" si="11"/>
        <v>0</v>
      </c>
      <c r="Q168" s="142">
        <v>0</v>
      </c>
      <c r="R168" s="142">
        <f t="shared" si="12"/>
        <v>0</v>
      </c>
      <c r="S168" s="142">
        <v>0</v>
      </c>
      <c r="T168" s="143">
        <f t="shared" si="13"/>
        <v>0</v>
      </c>
      <c r="AR168" s="144" t="s">
        <v>156</v>
      </c>
      <c r="AT168" s="144" t="s">
        <v>140</v>
      </c>
      <c r="AU168" s="144" t="s">
        <v>81</v>
      </c>
      <c r="AY168" s="16" t="s">
        <v>137</v>
      </c>
      <c r="BE168" s="145">
        <f t="shared" si="14"/>
        <v>0</v>
      </c>
      <c r="BF168" s="145">
        <f t="shared" si="15"/>
        <v>0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6" t="s">
        <v>81</v>
      </c>
      <c r="BK168" s="145">
        <f t="shared" si="19"/>
        <v>0</v>
      </c>
      <c r="BL168" s="16" t="s">
        <v>156</v>
      </c>
      <c r="BM168" s="144" t="s">
        <v>558</v>
      </c>
    </row>
    <row r="169" spans="2:65" s="1" customFormat="1" ht="16.5" customHeight="1">
      <c r="B169" s="31"/>
      <c r="C169" s="132" t="s">
        <v>559</v>
      </c>
      <c r="D169" s="132" t="s">
        <v>140</v>
      </c>
      <c r="E169" s="133" t="s">
        <v>560</v>
      </c>
      <c r="F169" s="134" t="s">
        <v>561</v>
      </c>
      <c r="G169" s="135" t="s">
        <v>418</v>
      </c>
      <c r="H169" s="136">
        <v>8</v>
      </c>
      <c r="I169" s="137"/>
      <c r="J169" s="138">
        <f t="shared" si="10"/>
        <v>0</v>
      </c>
      <c r="K169" s="139"/>
      <c r="L169" s="31"/>
      <c r="M169" s="140" t="s">
        <v>1</v>
      </c>
      <c r="N169" s="141" t="s">
        <v>38</v>
      </c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AR169" s="144" t="s">
        <v>156</v>
      </c>
      <c r="AT169" s="144" t="s">
        <v>140</v>
      </c>
      <c r="AU169" s="144" t="s">
        <v>81</v>
      </c>
      <c r="AY169" s="16" t="s">
        <v>137</v>
      </c>
      <c r="BE169" s="145">
        <f t="shared" si="14"/>
        <v>0</v>
      </c>
      <c r="BF169" s="145">
        <f t="shared" si="15"/>
        <v>0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6" t="s">
        <v>81</v>
      </c>
      <c r="BK169" s="145">
        <f t="shared" si="19"/>
        <v>0</v>
      </c>
      <c r="BL169" s="16" t="s">
        <v>156</v>
      </c>
      <c r="BM169" s="144" t="s">
        <v>562</v>
      </c>
    </row>
    <row r="170" spans="2:65" s="1" customFormat="1" ht="16.5" customHeight="1">
      <c r="B170" s="31"/>
      <c r="C170" s="132" t="s">
        <v>563</v>
      </c>
      <c r="D170" s="132" t="s">
        <v>140</v>
      </c>
      <c r="E170" s="133" t="s">
        <v>564</v>
      </c>
      <c r="F170" s="134" t="s">
        <v>565</v>
      </c>
      <c r="G170" s="135" t="s">
        <v>418</v>
      </c>
      <c r="H170" s="136">
        <v>61</v>
      </c>
      <c r="I170" s="137"/>
      <c r="J170" s="138">
        <f t="shared" si="10"/>
        <v>0</v>
      </c>
      <c r="K170" s="139"/>
      <c r="L170" s="31"/>
      <c r="M170" s="140" t="s">
        <v>1</v>
      </c>
      <c r="N170" s="141" t="s">
        <v>38</v>
      </c>
      <c r="P170" s="142">
        <f t="shared" si="11"/>
        <v>0</v>
      </c>
      <c r="Q170" s="142">
        <v>0</v>
      </c>
      <c r="R170" s="142">
        <f t="shared" si="12"/>
        <v>0</v>
      </c>
      <c r="S170" s="142">
        <v>0</v>
      </c>
      <c r="T170" s="143">
        <f t="shared" si="13"/>
        <v>0</v>
      </c>
      <c r="AR170" s="144" t="s">
        <v>156</v>
      </c>
      <c r="AT170" s="144" t="s">
        <v>140</v>
      </c>
      <c r="AU170" s="144" t="s">
        <v>81</v>
      </c>
      <c r="AY170" s="16" t="s">
        <v>137</v>
      </c>
      <c r="BE170" s="145">
        <f t="shared" si="14"/>
        <v>0</v>
      </c>
      <c r="BF170" s="145">
        <f t="shared" si="15"/>
        <v>0</v>
      </c>
      <c r="BG170" s="145">
        <f t="shared" si="16"/>
        <v>0</v>
      </c>
      <c r="BH170" s="145">
        <f t="shared" si="17"/>
        <v>0</v>
      </c>
      <c r="BI170" s="145">
        <f t="shared" si="18"/>
        <v>0</v>
      </c>
      <c r="BJ170" s="16" t="s">
        <v>81</v>
      </c>
      <c r="BK170" s="145">
        <f t="shared" si="19"/>
        <v>0</v>
      </c>
      <c r="BL170" s="16" t="s">
        <v>156</v>
      </c>
      <c r="BM170" s="144" t="s">
        <v>566</v>
      </c>
    </row>
    <row r="171" spans="2:65" s="1" customFormat="1" ht="21.75" customHeight="1">
      <c r="B171" s="31"/>
      <c r="C171" s="132" t="s">
        <v>567</v>
      </c>
      <c r="D171" s="132" t="s">
        <v>140</v>
      </c>
      <c r="E171" s="133" t="s">
        <v>568</v>
      </c>
      <c r="F171" s="134" t="s">
        <v>569</v>
      </c>
      <c r="G171" s="135" t="s">
        <v>418</v>
      </c>
      <c r="H171" s="136">
        <v>13</v>
      </c>
      <c r="I171" s="137"/>
      <c r="J171" s="138">
        <f t="shared" si="10"/>
        <v>0</v>
      </c>
      <c r="K171" s="139"/>
      <c r="L171" s="31"/>
      <c r="M171" s="140" t="s">
        <v>1</v>
      </c>
      <c r="N171" s="141" t="s">
        <v>38</v>
      </c>
      <c r="P171" s="142">
        <f t="shared" si="11"/>
        <v>0</v>
      </c>
      <c r="Q171" s="142">
        <v>0</v>
      </c>
      <c r="R171" s="142">
        <f t="shared" si="12"/>
        <v>0</v>
      </c>
      <c r="S171" s="142">
        <v>0</v>
      </c>
      <c r="T171" s="143">
        <f t="shared" si="13"/>
        <v>0</v>
      </c>
      <c r="AR171" s="144" t="s">
        <v>156</v>
      </c>
      <c r="AT171" s="144" t="s">
        <v>140</v>
      </c>
      <c r="AU171" s="144" t="s">
        <v>81</v>
      </c>
      <c r="AY171" s="16" t="s">
        <v>137</v>
      </c>
      <c r="BE171" s="145">
        <f t="shared" si="14"/>
        <v>0</v>
      </c>
      <c r="BF171" s="145">
        <f t="shared" si="15"/>
        <v>0</v>
      </c>
      <c r="BG171" s="145">
        <f t="shared" si="16"/>
        <v>0</v>
      </c>
      <c r="BH171" s="145">
        <f t="shared" si="17"/>
        <v>0</v>
      </c>
      <c r="BI171" s="145">
        <f t="shared" si="18"/>
        <v>0</v>
      </c>
      <c r="BJ171" s="16" t="s">
        <v>81</v>
      </c>
      <c r="BK171" s="145">
        <f t="shared" si="19"/>
        <v>0</v>
      </c>
      <c r="BL171" s="16" t="s">
        <v>156</v>
      </c>
      <c r="BM171" s="144" t="s">
        <v>570</v>
      </c>
    </row>
    <row r="172" spans="2:65" s="1" customFormat="1" ht="16.5" customHeight="1">
      <c r="B172" s="31"/>
      <c r="C172" s="132" t="s">
        <v>571</v>
      </c>
      <c r="D172" s="132" t="s">
        <v>140</v>
      </c>
      <c r="E172" s="133" t="s">
        <v>572</v>
      </c>
      <c r="F172" s="134" t="s">
        <v>573</v>
      </c>
      <c r="G172" s="135" t="s">
        <v>418</v>
      </c>
      <c r="H172" s="136">
        <v>3</v>
      </c>
      <c r="I172" s="137"/>
      <c r="J172" s="138">
        <f t="shared" si="10"/>
        <v>0</v>
      </c>
      <c r="K172" s="139"/>
      <c r="L172" s="31"/>
      <c r="M172" s="140" t="s">
        <v>1</v>
      </c>
      <c r="N172" s="141" t="s">
        <v>38</v>
      </c>
      <c r="P172" s="142">
        <f t="shared" si="11"/>
        <v>0</v>
      </c>
      <c r="Q172" s="142">
        <v>0</v>
      </c>
      <c r="R172" s="142">
        <f t="shared" si="12"/>
        <v>0</v>
      </c>
      <c r="S172" s="142">
        <v>0</v>
      </c>
      <c r="T172" s="143">
        <f t="shared" si="13"/>
        <v>0</v>
      </c>
      <c r="AR172" s="144" t="s">
        <v>156</v>
      </c>
      <c r="AT172" s="144" t="s">
        <v>140</v>
      </c>
      <c r="AU172" s="144" t="s">
        <v>81</v>
      </c>
      <c r="AY172" s="16" t="s">
        <v>137</v>
      </c>
      <c r="BE172" s="145">
        <f t="shared" si="14"/>
        <v>0</v>
      </c>
      <c r="BF172" s="145">
        <f t="shared" si="15"/>
        <v>0</v>
      </c>
      <c r="BG172" s="145">
        <f t="shared" si="16"/>
        <v>0</v>
      </c>
      <c r="BH172" s="145">
        <f t="shared" si="17"/>
        <v>0</v>
      </c>
      <c r="BI172" s="145">
        <f t="shared" si="18"/>
        <v>0</v>
      </c>
      <c r="BJ172" s="16" t="s">
        <v>81</v>
      </c>
      <c r="BK172" s="145">
        <f t="shared" si="19"/>
        <v>0</v>
      </c>
      <c r="BL172" s="16" t="s">
        <v>156</v>
      </c>
      <c r="BM172" s="144" t="s">
        <v>574</v>
      </c>
    </row>
    <row r="173" spans="2:65" s="1" customFormat="1" ht="16.5" customHeight="1">
      <c r="B173" s="31"/>
      <c r="C173" s="132" t="s">
        <v>575</v>
      </c>
      <c r="D173" s="132" t="s">
        <v>140</v>
      </c>
      <c r="E173" s="133" t="s">
        <v>576</v>
      </c>
      <c r="F173" s="134" t="s">
        <v>577</v>
      </c>
      <c r="G173" s="135" t="s">
        <v>199</v>
      </c>
      <c r="H173" s="136">
        <v>100</v>
      </c>
      <c r="I173" s="137"/>
      <c r="J173" s="138">
        <f t="shared" si="10"/>
        <v>0</v>
      </c>
      <c r="K173" s="139"/>
      <c r="L173" s="31"/>
      <c r="M173" s="140" t="s">
        <v>1</v>
      </c>
      <c r="N173" s="141" t="s">
        <v>38</v>
      </c>
      <c r="P173" s="142">
        <f t="shared" si="11"/>
        <v>0</v>
      </c>
      <c r="Q173" s="142">
        <v>0</v>
      </c>
      <c r="R173" s="142">
        <f t="shared" si="12"/>
        <v>0</v>
      </c>
      <c r="S173" s="142">
        <v>0</v>
      </c>
      <c r="T173" s="143">
        <f t="shared" si="13"/>
        <v>0</v>
      </c>
      <c r="AR173" s="144" t="s">
        <v>156</v>
      </c>
      <c r="AT173" s="144" t="s">
        <v>140</v>
      </c>
      <c r="AU173" s="144" t="s">
        <v>81</v>
      </c>
      <c r="AY173" s="16" t="s">
        <v>137</v>
      </c>
      <c r="BE173" s="145">
        <f t="shared" si="14"/>
        <v>0</v>
      </c>
      <c r="BF173" s="145">
        <f t="shared" si="15"/>
        <v>0</v>
      </c>
      <c r="BG173" s="145">
        <f t="shared" si="16"/>
        <v>0</v>
      </c>
      <c r="BH173" s="145">
        <f t="shared" si="17"/>
        <v>0</v>
      </c>
      <c r="BI173" s="145">
        <f t="shared" si="18"/>
        <v>0</v>
      </c>
      <c r="BJ173" s="16" t="s">
        <v>81</v>
      </c>
      <c r="BK173" s="145">
        <f t="shared" si="19"/>
        <v>0</v>
      </c>
      <c r="BL173" s="16" t="s">
        <v>156</v>
      </c>
      <c r="BM173" s="144" t="s">
        <v>578</v>
      </c>
    </row>
    <row r="174" spans="2:65" s="1" customFormat="1" ht="16.5" customHeight="1">
      <c r="B174" s="31"/>
      <c r="C174" s="132" t="s">
        <v>579</v>
      </c>
      <c r="D174" s="132" t="s">
        <v>140</v>
      </c>
      <c r="E174" s="133" t="s">
        <v>580</v>
      </c>
      <c r="F174" s="134" t="s">
        <v>581</v>
      </c>
      <c r="G174" s="135" t="s">
        <v>199</v>
      </c>
      <c r="H174" s="136">
        <v>75</v>
      </c>
      <c r="I174" s="137"/>
      <c r="J174" s="138">
        <f t="shared" si="10"/>
        <v>0</v>
      </c>
      <c r="K174" s="139"/>
      <c r="L174" s="31"/>
      <c r="M174" s="140" t="s">
        <v>1</v>
      </c>
      <c r="N174" s="141" t="s">
        <v>38</v>
      </c>
      <c r="P174" s="142">
        <f t="shared" si="11"/>
        <v>0</v>
      </c>
      <c r="Q174" s="142">
        <v>0</v>
      </c>
      <c r="R174" s="142">
        <f t="shared" si="12"/>
        <v>0</v>
      </c>
      <c r="S174" s="142">
        <v>0</v>
      </c>
      <c r="T174" s="143">
        <f t="shared" si="13"/>
        <v>0</v>
      </c>
      <c r="AR174" s="144" t="s">
        <v>156</v>
      </c>
      <c r="AT174" s="144" t="s">
        <v>140</v>
      </c>
      <c r="AU174" s="144" t="s">
        <v>81</v>
      </c>
      <c r="AY174" s="16" t="s">
        <v>137</v>
      </c>
      <c r="BE174" s="145">
        <f t="shared" si="14"/>
        <v>0</v>
      </c>
      <c r="BF174" s="145">
        <f t="shared" si="15"/>
        <v>0</v>
      </c>
      <c r="BG174" s="145">
        <f t="shared" si="16"/>
        <v>0</v>
      </c>
      <c r="BH174" s="145">
        <f t="shared" si="17"/>
        <v>0</v>
      </c>
      <c r="BI174" s="145">
        <f t="shared" si="18"/>
        <v>0</v>
      </c>
      <c r="BJ174" s="16" t="s">
        <v>81</v>
      </c>
      <c r="BK174" s="145">
        <f t="shared" si="19"/>
        <v>0</v>
      </c>
      <c r="BL174" s="16" t="s">
        <v>156</v>
      </c>
      <c r="BM174" s="144" t="s">
        <v>582</v>
      </c>
    </row>
    <row r="175" spans="2:65" s="1" customFormat="1" ht="16.5" customHeight="1">
      <c r="B175" s="31"/>
      <c r="C175" s="132" t="s">
        <v>583</v>
      </c>
      <c r="D175" s="132" t="s">
        <v>140</v>
      </c>
      <c r="E175" s="133" t="s">
        <v>584</v>
      </c>
      <c r="F175" s="134" t="s">
        <v>585</v>
      </c>
      <c r="G175" s="135" t="s">
        <v>418</v>
      </c>
      <c r="H175" s="136">
        <v>100</v>
      </c>
      <c r="I175" s="137"/>
      <c r="J175" s="138">
        <f t="shared" si="10"/>
        <v>0</v>
      </c>
      <c r="K175" s="139"/>
      <c r="L175" s="31"/>
      <c r="M175" s="140" t="s">
        <v>1</v>
      </c>
      <c r="N175" s="141" t="s">
        <v>38</v>
      </c>
      <c r="P175" s="142">
        <f t="shared" si="11"/>
        <v>0</v>
      </c>
      <c r="Q175" s="142">
        <v>0</v>
      </c>
      <c r="R175" s="142">
        <f t="shared" si="12"/>
        <v>0</v>
      </c>
      <c r="S175" s="142">
        <v>0</v>
      </c>
      <c r="T175" s="143">
        <f t="shared" si="13"/>
        <v>0</v>
      </c>
      <c r="AR175" s="144" t="s">
        <v>156</v>
      </c>
      <c r="AT175" s="144" t="s">
        <v>140</v>
      </c>
      <c r="AU175" s="144" t="s">
        <v>81</v>
      </c>
      <c r="AY175" s="16" t="s">
        <v>137</v>
      </c>
      <c r="BE175" s="145">
        <f t="shared" si="14"/>
        <v>0</v>
      </c>
      <c r="BF175" s="145">
        <f t="shared" si="15"/>
        <v>0</v>
      </c>
      <c r="BG175" s="145">
        <f t="shared" si="16"/>
        <v>0</v>
      </c>
      <c r="BH175" s="145">
        <f t="shared" si="17"/>
        <v>0</v>
      </c>
      <c r="BI175" s="145">
        <f t="shared" si="18"/>
        <v>0</v>
      </c>
      <c r="BJ175" s="16" t="s">
        <v>81</v>
      </c>
      <c r="BK175" s="145">
        <f t="shared" si="19"/>
        <v>0</v>
      </c>
      <c r="BL175" s="16" t="s">
        <v>156</v>
      </c>
      <c r="BM175" s="144" t="s">
        <v>586</v>
      </c>
    </row>
    <row r="176" spans="2:65" s="1" customFormat="1" ht="16.5" customHeight="1">
      <c r="B176" s="31"/>
      <c r="C176" s="132" t="s">
        <v>587</v>
      </c>
      <c r="D176" s="132" t="s">
        <v>140</v>
      </c>
      <c r="E176" s="133" t="s">
        <v>588</v>
      </c>
      <c r="F176" s="134" t="s">
        <v>589</v>
      </c>
      <c r="G176" s="135" t="s">
        <v>199</v>
      </c>
      <c r="H176" s="136">
        <v>650</v>
      </c>
      <c r="I176" s="137"/>
      <c r="J176" s="138">
        <f t="shared" si="10"/>
        <v>0</v>
      </c>
      <c r="K176" s="139"/>
      <c r="L176" s="31"/>
      <c r="M176" s="140" t="s">
        <v>1</v>
      </c>
      <c r="N176" s="141" t="s">
        <v>38</v>
      </c>
      <c r="P176" s="142">
        <f t="shared" si="11"/>
        <v>0</v>
      </c>
      <c r="Q176" s="142">
        <v>0</v>
      </c>
      <c r="R176" s="142">
        <f t="shared" si="12"/>
        <v>0</v>
      </c>
      <c r="S176" s="142">
        <v>0</v>
      </c>
      <c r="T176" s="143">
        <f t="shared" si="13"/>
        <v>0</v>
      </c>
      <c r="AR176" s="144" t="s">
        <v>156</v>
      </c>
      <c r="AT176" s="144" t="s">
        <v>140</v>
      </c>
      <c r="AU176" s="144" t="s">
        <v>81</v>
      </c>
      <c r="AY176" s="16" t="s">
        <v>137</v>
      </c>
      <c r="BE176" s="145">
        <f t="shared" si="14"/>
        <v>0</v>
      </c>
      <c r="BF176" s="145">
        <f t="shared" si="15"/>
        <v>0</v>
      </c>
      <c r="BG176" s="145">
        <f t="shared" si="16"/>
        <v>0</v>
      </c>
      <c r="BH176" s="145">
        <f t="shared" si="17"/>
        <v>0</v>
      </c>
      <c r="BI176" s="145">
        <f t="shared" si="18"/>
        <v>0</v>
      </c>
      <c r="BJ176" s="16" t="s">
        <v>81</v>
      </c>
      <c r="BK176" s="145">
        <f t="shared" si="19"/>
        <v>0</v>
      </c>
      <c r="BL176" s="16" t="s">
        <v>156</v>
      </c>
      <c r="BM176" s="144" t="s">
        <v>590</v>
      </c>
    </row>
    <row r="177" spans="2:65" s="1" customFormat="1" ht="16.5" customHeight="1">
      <c r="B177" s="31"/>
      <c r="C177" s="132" t="s">
        <v>591</v>
      </c>
      <c r="D177" s="132" t="s">
        <v>140</v>
      </c>
      <c r="E177" s="133" t="s">
        <v>592</v>
      </c>
      <c r="F177" s="134" t="s">
        <v>491</v>
      </c>
      <c r="G177" s="135" t="s">
        <v>418</v>
      </c>
      <c r="H177" s="136">
        <v>24</v>
      </c>
      <c r="I177" s="137"/>
      <c r="J177" s="138">
        <f t="shared" si="10"/>
        <v>0</v>
      </c>
      <c r="K177" s="139"/>
      <c r="L177" s="31"/>
      <c r="M177" s="140" t="s">
        <v>1</v>
      </c>
      <c r="N177" s="141" t="s">
        <v>38</v>
      </c>
      <c r="P177" s="142">
        <f t="shared" si="11"/>
        <v>0</v>
      </c>
      <c r="Q177" s="142">
        <v>0</v>
      </c>
      <c r="R177" s="142">
        <f t="shared" si="12"/>
        <v>0</v>
      </c>
      <c r="S177" s="142">
        <v>0</v>
      </c>
      <c r="T177" s="143">
        <f t="shared" si="13"/>
        <v>0</v>
      </c>
      <c r="AR177" s="144" t="s">
        <v>156</v>
      </c>
      <c r="AT177" s="144" t="s">
        <v>140</v>
      </c>
      <c r="AU177" s="144" t="s">
        <v>81</v>
      </c>
      <c r="AY177" s="16" t="s">
        <v>137</v>
      </c>
      <c r="BE177" s="145">
        <f t="shared" si="14"/>
        <v>0</v>
      </c>
      <c r="BF177" s="145">
        <f t="shared" si="15"/>
        <v>0</v>
      </c>
      <c r="BG177" s="145">
        <f t="shared" si="16"/>
        <v>0</v>
      </c>
      <c r="BH177" s="145">
        <f t="shared" si="17"/>
        <v>0</v>
      </c>
      <c r="BI177" s="145">
        <f t="shared" si="18"/>
        <v>0</v>
      </c>
      <c r="BJ177" s="16" t="s">
        <v>81</v>
      </c>
      <c r="BK177" s="145">
        <f t="shared" si="19"/>
        <v>0</v>
      </c>
      <c r="BL177" s="16" t="s">
        <v>156</v>
      </c>
      <c r="BM177" s="144" t="s">
        <v>593</v>
      </c>
    </row>
    <row r="178" spans="2:65" s="1" customFormat="1" ht="16.5" customHeight="1">
      <c r="B178" s="31"/>
      <c r="C178" s="132" t="s">
        <v>594</v>
      </c>
      <c r="D178" s="132" t="s">
        <v>140</v>
      </c>
      <c r="E178" s="133" t="s">
        <v>595</v>
      </c>
      <c r="F178" s="134" t="s">
        <v>596</v>
      </c>
      <c r="G178" s="135" t="s">
        <v>199</v>
      </c>
      <c r="H178" s="136">
        <v>70</v>
      </c>
      <c r="I178" s="137"/>
      <c r="J178" s="138">
        <f t="shared" si="10"/>
        <v>0</v>
      </c>
      <c r="K178" s="139"/>
      <c r="L178" s="31"/>
      <c r="M178" s="140" t="s">
        <v>1</v>
      </c>
      <c r="N178" s="141" t="s">
        <v>38</v>
      </c>
      <c r="P178" s="142">
        <f t="shared" si="11"/>
        <v>0</v>
      </c>
      <c r="Q178" s="142">
        <v>0</v>
      </c>
      <c r="R178" s="142">
        <f t="shared" si="12"/>
        <v>0</v>
      </c>
      <c r="S178" s="142">
        <v>0</v>
      </c>
      <c r="T178" s="143">
        <f t="shared" si="13"/>
        <v>0</v>
      </c>
      <c r="AR178" s="144" t="s">
        <v>156</v>
      </c>
      <c r="AT178" s="144" t="s">
        <v>140</v>
      </c>
      <c r="AU178" s="144" t="s">
        <v>81</v>
      </c>
      <c r="AY178" s="16" t="s">
        <v>137</v>
      </c>
      <c r="BE178" s="145">
        <f t="shared" si="14"/>
        <v>0</v>
      </c>
      <c r="BF178" s="145">
        <f t="shared" si="15"/>
        <v>0</v>
      </c>
      <c r="BG178" s="145">
        <f t="shared" si="16"/>
        <v>0</v>
      </c>
      <c r="BH178" s="145">
        <f t="shared" si="17"/>
        <v>0</v>
      </c>
      <c r="BI178" s="145">
        <f t="shared" si="18"/>
        <v>0</v>
      </c>
      <c r="BJ178" s="16" t="s">
        <v>81</v>
      </c>
      <c r="BK178" s="145">
        <f t="shared" si="19"/>
        <v>0</v>
      </c>
      <c r="BL178" s="16" t="s">
        <v>156</v>
      </c>
      <c r="BM178" s="144" t="s">
        <v>597</v>
      </c>
    </row>
    <row r="179" spans="2:65" s="1" customFormat="1" ht="16.5" customHeight="1">
      <c r="B179" s="31"/>
      <c r="C179" s="132" t="s">
        <v>598</v>
      </c>
      <c r="D179" s="132" t="s">
        <v>140</v>
      </c>
      <c r="E179" s="133" t="s">
        <v>599</v>
      </c>
      <c r="F179" s="134" t="s">
        <v>600</v>
      </c>
      <c r="G179" s="135" t="s">
        <v>199</v>
      </c>
      <c r="H179" s="136">
        <v>80</v>
      </c>
      <c r="I179" s="137"/>
      <c r="J179" s="138">
        <f t="shared" si="10"/>
        <v>0</v>
      </c>
      <c r="K179" s="139"/>
      <c r="L179" s="31"/>
      <c r="M179" s="140" t="s">
        <v>1</v>
      </c>
      <c r="N179" s="141" t="s">
        <v>38</v>
      </c>
      <c r="P179" s="142">
        <f t="shared" si="11"/>
        <v>0</v>
      </c>
      <c r="Q179" s="142">
        <v>0</v>
      </c>
      <c r="R179" s="142">
        <f t="shared" si="12"/>
        <v>0</v>
      </c>
      <c r="S179" s="142">
        <v>0</v>
      </c>
      <c r="T179" s="143">
        <f t="shared" si="13"/>
        <v>0</v>
      </c>
      <c r="AR179" s="144" t="s">
        <v>156</v>
      </c>
      <c r="AT179" s="144" t="s">
        <v>140</v>
      </c>
      <c r="AU179" s="144" t="s">
        <v>81</v>
      </c>
      <c r="AY179" s="16" t="s">
        <v>137</v>
      </c>
      <c r="BE179" s="145">
        <f t="shared" si="14"/>
        <v>0</v>
      </c>
      <c r="BF179" s="145">
        <f t="shared" si="15"/>
        <v>0</v>
      </c>
      <c r="BG179" s="145">
        <f t="shared" si="16"/>
        <v>0</v>
      </c>
      <c r="BH179" s="145">
        <f t="shared" si="17"/>
        <v>0</v>
      </c>
      <c r="BI179" s="145">
        <f t="shared" si="18"/>
        <v>0</v>
      </c>
      <c r="BJ179" s="16" t="s">
        <v>81</v>
      </c>
      <c r="BK179" s="145">
        <f t="shared" si="19"/>
        <v>0</v>
      </c>
      <c r="BL179" s="16" t="s">
        <v>156</v>
      </c>
      <c r="BM179" s="144" t="s">
        <v>601</v>
      </c>
    </row>
    <row r="180" spans="2:65" s="1" customFormat="1" ht="16.5" customHeight="1">
      <c r="B180" s="31"/>
      <c r="C180" s="132" t="s">
        <v>602</v>
      </c>
      <c r="D180" s="132" t="s">
        <v>140</v>
      </c>
      <c r="E180" s="133" t="s">
        <v>603</v>
      </c>
      <c r="F180" s="134" t="s">
        <v>604</v>
      </c>
      <c r="G180" s="135" t="s">
        <v>199</v>
      </c>
      <c r="H180" s="136">
        <v>60</v>
      </c>
      <c r="I180" s="137"/>
      <c r="J180" s="138">
        <f t="shared" si="10"/>
        <v>0</v>
      </c>
      <c r="K180" s="139"/>
      <c r="L180" s="31"/>
      <c r="M180" s="140" t="s">
        <v>1</v>
      </c>
      <c r="N180" s="141" t="s">
        <v>38</v>
      </c>
      <c r="P180" s="142">
        <f t="shared" si="11"/>
        <v>0</v>
      </c>
      <c r="Q180" s="142">
        <v>0</v>
      </c>
      <c r="R180" s="142">
        <f t="shared" si="12"/>
        <v>0</v>
      </c>
      <c r="S180" s="142">
        <v>0</v>
      </c>
      <c r="T180" s="143">
        <f t="shared" si="13"/>
        <v>0</v>
      </c>
      <c r="AR180" s="144" t="s">
        <v>156</v>
      </c>
      <c r="AT180" s="144" t="s">
        <v>140</v>
      </c>
      <c r="AU180" s="144" t="s">
        <v>81</v>
      </c>
      <c r="AY180" s="16" t="s">
        <v>137</v>
      </c>
      <c r="BE180" s="145">
        <f t="shared" si="14"/>
        <v>0</v>
      </c>
      <c r="BF180" s="145">
        <f t="shared" si="15"/>
        <v>0</v>
      </c>
      <c r="BG180" s="145">
        <f t="shared" si="16"/>
        <v>0</v>
      </c>
      <c r="BH180" s="145">
        <f t="shared" si="17"/>
        <v>0</v>
      </c>
      <c r="BI180" s="145">
        <f t="shared" si="18"/>
        <v>0</v>
      </c>
      <c r="BJ180" s="16" t="s">
        <v>81</v>
      </c>
      <c r="BK180" s="145">
        <f t="shared" si="19"/>
        <v>0</v>
      </c>
      <c r="BL180" s="16" t="s">
        <v>156</v>
      </c>
      <c r="BM180" s="144" t="s">
        <v>605</v>
      </c>
    </row>
    <row r="181" spans="2:65" s="1" customFormat="1" ht="16.5" customHeight="1">
      <c r="B181" s="31"/>
      <c r="C181" s="132" t="s">
        <v>606</v>
      </c>
      <c r="D181" s="132" t="s">
        <v>140</v>
      </c>
      <c r="E181" s="133" t="s">
        <v>607</v>
      </c>
      <c r="F181" s="134" t="s">
        <v>608</v>
      </c>
      <c r="G181" s="135" t="s">
        <v>199</v>
      </c>
      <c r="H181" s="136">
        <v>170</v>
      </c>
      <c r="I181" s="137"/>
      <c r="J181" s="138">
        <f t="shared" si="10"/>
        <v>0</v>
      </c>
      <c r="K181" s="139"/>
      <c r="L181" s="31"/>
      <c r="M181" s="140" t="s">
        <v>1</v>
      </c>
      <c r="N181" s="141" t="s">
        <v>38</v>
      </c>
      <c r="P181" s="142">
        <f t="shared" si="11"/>
        <v>0</v>
      </c>
      <c r="Q181" s="142">
        <v>0</v>
      </c>
      <c r="R181" s="142">
        <f t="shared" si="12"/>
        <v>0</v>
      </c>
      <c r="S181" s="142">
        <v>0</v>
      </c>
      <c r="T181" s="143">
        <f t="shared" si="13"/>
        <v>0</v>
      </c>
      <c r="AR181" s="144" t="s">
        <v>156</v>
      </c>
      <c r="AT181" s="144" t="s">
        <v>140</v>
      </c>
      <c r="AU181" s="144" t="s">
        <v>81</v>
      </c>
      <c r="AY181" s="16" t="s">
        <v>137</v>
      </c>
      <c r="BE181" s="145">
        <f t="shared" si="14"/>
        <v>0</v>
      </c>
      <c r="BF181" s="145">
        <f t="shared" si="15"/>
        <v>0</v>
      </c>
      <c r="BG181" s="145">
        <f t="shared" si="16"/>
        <v>0</v>
      </c>
      <c r="BH181" s="145">
        <f t="shared" si="17"/>
        <v>0</v>
      </c>
      <c r="BI181" s="145">
        <f t="shared" si="18"/>
        <v>0</v>
      </c>
      <c r="BJ181" s="16" t="s">
        <v>81</v>
      </c>
      <c r="BK181" s="145">
        <f t="shared" si="19"/>
        <v>0</v>
      </c>
      <c r="BL181" s="16" t="s">
        <v>156</v>
      </c>
      <c r="BM181" s="144" t="s">
        <v>609</v>
      </c>
    </row>
    <row r="182" spans="2:65" s="1" customFormat="1" ht="16.5" customHeight="1">
      <c r="B182" s="31"/>
      <c r="C182" s="132" t="s">
        <v>610</v>
      </c>
      <c r="D182" s="132" t="s">
        <v>140</v>
      </c>
      <c r="E182" s="133" t="s">
        <v>611</v>
      </c>
      <c r="F182" s="134" t="s">
        <v>612</v>
      </c>
      <c r="G182" s="135" t="s">
        <v>199</v>
      </c>
      <c r="H182" s="136">
        <v>230</v>
      </c>
      <c r="I182" s="137"/>
      <c r="J182" s="138">
        <f t="shared" si="10"/>
        <v>0</v>
      </c>
      <c r="K182" s="139"/>
      <c r="L182" s="31"/>
      <c r="M182" s="140" t="s">
        <v>1</v>
      </c>
      <c r="N182" s="141" t="s">
        <v>38</v>
      </c>
      <c r="P182" s="142">
        <f t="shared" si="11"/>
        <v>0</v>
      </c>
      <c r="Q182" s="142">
        <v>0</v>
      </c>
      <c r="R182" s="142">
        <f t="shared" si="12"/>
        <v>0</v>
      </c>
      <c r="S182" s="142">
        <v>0</v>
      </c>
      <c r="T182" s="143">
        <f t="shared" si="13"/>
        <v>0</v>
      </c>
      <c r="AR182" s="144" t="s">
        <v>156</v>
      </c>
      <c r="AT182" s="144" t="s">
        <v>140</v>
      </c>
      <c r="AU182" s="144" t="s">
        <v>81</v>
      </c>
      <c r="AY182" s="16" t="s">
        <v>137</v>
      </c>
      <c r="BE182" s="145">
        <f t="shared" si="14"/>
        <v>0</v>
      </c>
      <c r="BF182" s="145">
        <f t="shared" si="15"/>
        <v>0</v>
      </c>
      <c r="BG182" s="145">
        <f t="shared" si="16"/>
        <v>0</v>
      </c>
      <c r="BH182" s="145">
        <f t="shared" si="17"/>
        <v>0</v>
      </c>
      <c r="BI182" s="145">
        <f t="shared" si="18"/>
        <v>0</v>
      </c>
      <c r="BJ182" s="16" t="s">
        <v>81</v>
      </c>
      <c r="BK182" s="145">
        <f t="shared" si="19"/>
        <v>0</v>
      </c>
      <c r="BL182" s="16" t="s">
        <v>156</v>
      </c>
      <c r="BM182" s="144" t="s">
        <v>613</v>
      </c>
    </row>
    <row r="183" spans="2:65" s="1" customFormat="1" ht="16.5" customHeight="1">
      <c r="B183" s="31"/>
      <c r="C183" s="132" t="s">
        <v>614</v>
      </c>
      <c r="D183" s="132" t="s">
        <v>140</v>
      </c>
      <c r="E183" s="133" t="s">
        <v>138</v>
      </c>
      <c r="F183" s="134" t="s">
        <v>615</v>
      </c>
      <c r="G183" s="135" t="s">
        <v>232</v>
      </c>
      <c r="H183" s="136">
        <v>1</v>
      </c>
      <c r="I183" s="137"/>
      <c r="J183" s="138">
        <f t="shared" si="10"/>
        <v>0</v>
      </c>
      <c r="K183" s="139"/>
      <c r="L183" s="31"/>
      <c r="M183" s="140" t="s">
        <v>1</v>
      </c>
      <c r="N183" s="141" t="s">
        <v>38</v>
      </c>
      <c r="P183" s="142">
        <f t="shared" si="11"/>
        <v>0</v>
      </c>
      <c r="Q183" s="142">
        <v>0</v>
      </c>
      <c r="R183" s="142">
        <f t="shared" si="12"/>
        <v>0</v>
      </c>
      <c r="S183" s="142">
        <v>0</v>
      </c>
      <c r="T183" s="143">
        <f t="shared" si="13"/>
        <v>0</v>
      </c>
      <c r="AR183" s="144" t="s">
        <v>156</v>
      </c>
      <c r="AT183" s="144" t="s">
        <v>140</v>
      </c>
      <c r="AU183" s="144" t="s">
        <v>81</v>
      </c>
      <c r="AY183" s="16" t="s">
        <v>137</v>
      </c>
      <c r="BE183" s="145">
        <f t="shared" si="14"/>
        <v>0</v>
      </c>
      <c r="BF183" s="145">
        <f t="shared" si="15"/>
        <v>0</v>
      </c>
      <c r="BG183" s="145">
        <f t="shared" si="16"/>
        <v>0</v>
      </c>
      <c r="BH183" s="145">
        <f t="shared" si="17"/>
        <v>0</v>
      </c>
      <c r="BI183" s="145">
        <f t="shared" si="18"/>
        <v>0</v>
      </c>
      <c r="BJ183" s="16" t="s">
        <v>81</v>
      </c>
      <c r="BK183" s="145">
        <f t="shared" si="19"/>
        <v>0</v>
      </c>
      <c r="BL183" s="16" t="s">
        <v>156</v>
      </c>
      <c r="BM183" s="144" t="s">
        <v>616</v>
      </c>
    </row>
    <row r="184" spans="2:65" s="1" customFormat="1" ht="24.2" customHeight="1">
      <c r="B184" s="31"/>
      <c r="C184" s="132" t="s">
        <v>617</v>
      </c>
      <c r="D184" s="132" t="s">
        <v>140</v>
      </c>
      <c r="E184" s="133" t="s">
        <v>145</v>
      </c>
      <c r="F184" s="134" t="s">
        <v>618</v>
      </c>
      <c r="G184" s="135" t="s">
        <v>232</v>
      </c>
      <c r="H184" s="136">
        <v>1</v>
      </c>
      <c r="I184" s="137"/>
      <c r="J184" s="138">
        <f t="shared" si="10"/>
        <v>0</v>
      </c>
      <c r="K184" s="139"/>
      <c r="L184" s="31"/>
      <c r="M184" s="140" t="s">
        <v>1</v>
      </c>
      <c r="N184" s="141" t="s">
        <v>38</v>
      </c>
      <c r="P184" s="142">
        <f t="shared" si="11"/>
        <v>0</v>
      </c>
      <c r="Q184" s="142">
        <v>0</v>
      </c>
      <c r="R184" s="142">
        <f t="shared" si="12"/>
        <v>0</v>
      </c>
      <c r="S184" s="142">
        <v>0</v>
      </c>
      <c r="T184" s="143">
        <f t="shared" si="13"/>
        <v>0</v>
      </c>
      <c r="AR184" s="144" t="s">
        <v>156</v>
      </c>
      <c r="AT184" s="144" t="s">
        <v>140</v>
      </c>
      <c r="AU184" s="144" t="s">
        <v>81</v>
      </c>
      <c r="AY184" s="16" t="s">
        <v>137</v>
      </c>
      <c r="BE184" s="145">
        <f t="shared" si="14"/>
        <v>0</v>
      </c>
      <c r="BF184" s="145">
        <f t="shared" si="15"/>
        <v>0</v>
      </c>
      <c r="BG184" s="145">
        <f t="shared" si="16"/>
        <v>0</v>
      </c>
      <c r="BH184" s="145">
        <f t="shared" si="17"/>
        <v>0</v>
      </c>
      <c r="BI184" s="145">
        <f t="shared" si="18"/>
        <v>0</v>
      </c>
      <c r="BJ184" s="16" t="s">
        <v>81</v>
      </c>
      <c r="BK184" s="145">
        <f t="shared" si="19"/>
        <v>0</v>
      </c>
      <c r="BL184" s="16" t="s">
        <v>156</v>
      </c>
      <c r="BM184" s="144" t="s">
        <v>619</v>
      </c>
    </row>
    <row r="185" spans="2:65" s="1" customFormat="1" ht="16.5" customHeight="1">
      <c r="B185" s="31"/>
      <c r="C185" s="132" t="s">
        <v>620</v>
      </c>
      <c r="D185" s="132" t="s">
        <v>140</v>
      </c>
      <c r="E185" s="133" t="s">
        <v>149</v>
      </c>
      <c r="F185" s="134" t="s">
        <v>621</v>
      </c>
      <c r="G185" s="135" t="s">
        <v>232</v>
      </c>
      <c r="H185" s="136">
        <v>1</v>
      </c>
      <c r="I185" s="137"/>
      <c r="J185" s="138">
        <f t="shared" si="10"/>
        <v>0</v>
      </c>
      <c r="K185" s="139"/>
      <c r="L185" s="31"/>
      <c r="M185" s="140" t="s">
        <v>1</v>
      </c>
      <c r="N185" s="141" t="s">
        <v>38</v>
      </c>
      <c r="P185" s="142">
        <f t="shared" si="11"/>
        <v>0</v>
      </c>
      <c r="Q185" s="142">
        <v>0</v>
      </c>
      <c r="R185" s="142">
        <f t="shared" si="12"/>
        <v>0</v>
      </c>
      <c r="S185" s="142">
        <v>0</v>
      </c>
      <c r="T185" s="143">
        <f t="shared" si="13"/>
        <v>0</v>
      </c>
      <c r="AR185" s="144" t="s">
        <v>156</v>
      </c>
      <c r="AT185" s="144" t="s">
        <v>140</v>
      </c>
      <c r="AU185" s="144" t="s">
        <v>81</v>
      </c>
      <c r="AY185" s="16" t="s">
        <v>137</v>
      </c>
      <c r="BE185" s="145">
        <f t="shared" si="14"/>
        <v>0</v>
      </c>
      <c r="BF185" s="145">
        <f t="shared" si="15"/>
        <v>0</v>
      </c>
      <c r="BG185" s="145">
        <f t="shared" si="16"/>
        <v>0</v>
      </c>
      <c r="BH185" s="145">
        <f t="shared" si="17"/>
        <v>0</v>
      </c>
      <c r="BI185" s="145">
        <f t="shared" si="18"/>
        <v>0</v>
      </c>
      <c r="BJ185" s="16" t="s">
        <v>81</v>
      </c>
      <c r="BK185" s="145">
        <f t="shared" si="19"/>
        <v>0</v>
      </c>
      <c r="BL185" s="16" t="s">
        <v>156</v>
      </c>
      <c r="BM185" s="144" t="s">
        <v>622</v>
      </c>
    </row>
    <row r="186" spans="2:65" s="1" customFormat="1" ht="16.5" customHeight="1">
      <c r="B186" s="31"/>
      <c r="C186" s="132" t="s">
        <v>623</v>
      </c>
      <c r="D186" s="132" t="s">
        <v>140</v>
      </c>
      <c r="E186" s="133" t="s">
        <v>154</v>
      </c>
      <c r="F186" s="134" t="s">
        <v>624</v>
      </c>
      <c r="G186" s="135" t="s">
        <v>232</v>
      </c>
      <c r="H186" s="136">
        <v>1</v>
      </c>
      <c r="I186" s="137"/>
      <c r="J186" s="138">
        <f t="shared" si="10"/>
        <v>0</v>
      </c>
      <c r="K186" s="139"/>
      <c r="L186" s="31"/>
      <c r="M186" s="146" t="s">
        <v>1</v>
      </c>
      <c r="N186" s="147" t="s">
        <v>38</v>
      </c>
      <c r="O186" s="148"/>
      <c r="P186" s="149">
        <f t="shared" si="11"/>
        <v>0</v>
      </c>
      <c r="Q186" s="149">
        <v>0</v>
      </c>
      <c r="R186" s="149">
        <f t="shared" si="12"/>
        <v>0</v>
      </c>
      <c r="S186" s="149">
        <v>0</v>
      </c>
      <c r="T186" s="150">
        <f t="shared" si="13"/>
        <v>0</v>
      </c>
      <c r="AR186" s="144" t="s">
        <v>156</v>
      </c>
      <c r="AT186" s="144" t="s">
        <v>140</v>
      </c>
      <c r="AU186" s="144" t="s">
        <v>81</v>
      </c>
      <c r="AY186" s="16" t="s">
        <v>137</v>
      </c>
      <c r="BE186" s="145">
        <f t="shared" si="14"/>
        <v>0</v>
      </c>
      <c r="BF186" s="145">
        <f t="shared" si="15"/>
        <v>0</v>
      </c>
      <c r="BG186" s="145">
        <f t="shared" si="16"/>
        <v>0</v>
      </c>
      <c r="BH186" s="145">
        <f t="shared" si="17"/>
        <v>0</v>
      </c>
      <c r="BI186" s="145">
        <f t="shared" si="18"/>
        <v>0</v>
      </c>
      <c r="BJ186" s="16" t="s">
        <v>81</v>
      </c>
      <c r="BK186" s="145">
        <f t="shared" si="19"/>
        <v>0</v>
      </c>
      <c r="BL186" s="16" t="s">
        <v>156</v>
      </c>
      <c r="BM186" s="144" t="s">
        <v>625</v>
      </c>
    </row>
    <row r="187" spans="2:65" s="1" customFormat="1" ht="6.95" customHeight="1"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31"/>
    </row>
  </sheetData>
  <sheetProtection algorithmName="SHA-512" hashValue="FLZ7P8QCQI4LVdfBSH7nYEKKPX0B89rpSjiY9fvw0Tdvjf0xGLuXFzNtmQ8NBOuazxvF7nqoKJPfdWp0OOCrkA==" saltValue="vWJq4h783Z3egNhsTm1ar50PBA2Ke+Z12uQHM2qP1qnyhE35pUFkAwoNAkIlIQpIFXYV53xn5pYTid8H5J2P5g==" spinCount="100000" sheet="1" objects="1" scenarios="1" formatColumns="0" formatRows="0" autoFilter="0"/>
  <autoFilter ref="C118:K18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7"/>
  <sheetViews>
    <sheetView showGridLines="0" topLeftCell="A77" workbookViewId="0">
      <selection activeCell="F176" sqref="F17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105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9" t="str">
        <f>'Rekapitulace stavby'!K6</f>
        <v>Modernizace učebny</v>
      </c>
      <c r="F7" s="230"/>
      <c r="G7" s="230"/>
      <c r="H7" s="230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211" t="s">
        <v>626</v>
      </c>
      <c r="F9" s="228"/>
      <c r="G9" s="228"/>
      <c r="H9" s="228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3. 8. 2022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1"/>
      <c r="G18" s="201"/>
      <c r="H18" s="201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21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ROUND((SUM(BE122:BE176)),  2)</f>
        <v>0</v>
      </c>
      <c r="I33" s="91">
        <v>0.21</v>
      </c>
      <c r="J33" s="90">
        <f>ROUND(((SUM(BE122:BE176))*I33),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ROUND((SUM(BF122:BF176)),  2)</f>
        <v>0</v>
      </c>
      <c r="I34" s="91">
        <v>0.15</v>
      </c>
      <c r="J34" s="90">
        <f>ROUND(((SUM(BF122:BF176))*I34),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ROUND((SUM(BG122:BG176)),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ROUND((SUM(BH122:BH176)),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ROUND((SUM(BI122:BI176)),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9" t="str">
        <f>E7</f>
        <v>Modernizace učebny</v>
      </c>
      <c r="F85" s="230"/>
      <c r="G85" s="230"/>
      <c r="H85" s="230"/>
      <c r="L85" s="31"/>
    </row>
    <row r="86" spans="2:47" s="1" customFormat="1" ht="12" customHeight="1">
      <c r="B86" s="31"/>
      <c r="C86" s="26" t="s">
        <v>106</v>
      </c>
      <c r="L86" s="31"/>
    </row>
    <row r="87" spans="2:47" s="1" customFormat="1" ht="16.5" customHeight="1">
      <c r="B87" s="31"/>
      <c r="E87" s="211" t="str">
        <f>E9</f>
        <v>04 - Zdravotechnika</v>
      </c>
      <c r="F87" s="228"/>
      <c r="G87" s="228"/>
      <c r="H87" s="228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3. 8. 2022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111</v>
      </c>
      <c r="J96" s="65">
        <f>J122</f>
        <v>0</v>
      </c>
      <c r="L96" s="31"/>
      <c r="AU96" s="16" t="s">
        <v>112</v>
      </c>
    </row>
    <row r="97" spans="2:12" s="8" customFormat="1" ht="24.95" customHeight="1">
      <c r="B97" s="103"/>
      <c r="D97" s="104" t="s">
        <v>627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8" customFormat="1" ht="24.95" customHeight="1">
      <c r="B98" s="103"/>
      <c r="D98" s="104" t="s">
        <v>628</v>
      </c>
      <c r="E98" s="105"/>
      <c r="F98" s="105"/>
      <c r="G98" s="105"/>
      <c r="H98" s="105"/>
      <c r="I98" s="105"/>
      <c r="J98" s="106">
        <f>J130</f>
        <v>0</v>
      </c>
      <c r="L98" s="103"/>
    </row>
    <row r="99" spans="2:12" s="8" customFormat="1" ht="24.95" customHeight="1">
      <c r="B99" s="103"/>
      <c r="D99" s="104" t="s">
        <v>629</v>
      </c>
      <c r="E99" s="105"/>
      <c r="F99" s="105"/>
      <c r="G99" s="105"/>
      <c r="H99" s="105"/>
      <c r="I99" s="105"/>
      <c r="J99" s="106">
        <f>J141</f>
        <v>0</v>
      </c>
      <c r="L99" s="103"/>
    </row>
    <row r="100" spans="2:12" s="8" customFormat="1" ht="24.95" customHeight="1">
      <c r="B100" s="103"/>
      <c r="D100" s="104" t="s">
        <v>630</v>
      </c>
      <c r="E100" s="105"/>
      <c r="F100" s="105"/>
      <c r="G100" s="105"/>
      <c r="H100" s="105"/>
      <c r="I100" s="105"/>
      <c r="J100" s="106">
        <f>J155</f>
        <v>0</v>
      </c>
      <c r="L100" s="103"/>
    </row>
    <row r="101" spans="2:12" s="8" customFormat="1" ht="24.95" customHeight="1">
      <c r="B101" s="103"/>
      <c r="D101" s="104" t="s">
        <v>631</v>
      </c>
      <c r="E101" s="105"/>
      <c r="F101" s="105"/>
      <c r="G101" s="105"/>
      <c r="H101" s="105"/>
      <c r="I101" s="105"/>
      <c r="J101" s="106">
        <f>J171</f>
        <v>0</v>
      </c>
      <c r="L101" s="103"/>
    </row>
    <row r="102" spans="2:12" s="8" customFormat="1" ht="24.95" customHeight="1">
      <c r="B102" s="103"/>
      <c r="D102" s="104" t="s">
        <v>632</v>
      </c>
      <c r="E102" s="105"/>
      <c r="F102" s="105"/>
      <c r="G102" s="105"/>
      <c r="H102" s="105"/>
      <c r="I102" s="105"/>
      <c r="J102" s="106">
        <f>J174</f>
        <v>0</v>
      </c>
      <c r="L102" s="103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122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29" t="str">
        <f>E7</f>
        <v>Modernizace učebny</v>
      </c>
      <c r="F112" s="230"/>
      <c r="G112" s="230"/>
      <c r="H112" s="230"/>
      <c r="L112" s="31"/>
    </row>
    <row r="113" spans="2:65" s="1" customFormat="1" ht="12" customHeight="1">
      <c r="B113" s="31"/>
      <c r="C113" s="26" t="s">
        <v>106</v>
      </c>
      <c r="L113" s="31"/>
    </row>
    <row r="114" spans="2:65" s="1" customFormat="1" ht="16.5" customHeight="1">
      <c r="B114" s="31"/>
      <c r="E114" s="211" t="str">
        <f>E9</f>
        <v>04 - Zdravotechnika</v>
      </c>
      <c r="F114" s="228"/>
      <c r="G114" s="228"/>
      <c r="H114" s="228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 xml:space="preserve"> </v>
      </c>
      <c r="I116" s="26" t="s">
        <v>22</v>
      </c>
      <c r="J116" s="51" t="str">
        <f>IF(J12="","",J12)</f>
        <v>3. 8. 2022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E15</f>
        <v xml:space="preserve"> </v>
      </c>
      <c r="I118" s="26" t="s">
        <v>29</v>
      </c>
      <c r="J118" s="29" t="str">
        <f>E21</f>
        <v xml:space="preserve"> </v>
      </c>
      <c r="L118" s="31"/>
    </row>
    <row r="119" spans="2:65" s="1" customFormat="1" ht="15.2" customHeight="1">
      <c r="B119" s="31"/>
      <c r="C119" s="26" t="s">
        <v>27</v>
      </c>
      <c r="F119" s="24" t="str">
        <f>IF(E18="","",E18)</f>
        <v>Vyplň údaj</v>
      </c>
      <c r="I119" s="26" t="s">
        <v>31</v>
      </c>
      <c r="J119" s="29" t="str">
        <f>E24</f>
        <v xml:space="preserve"> 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123</v>
      </c>
      <c r="D121" s="113" t="s">
        <v>58</v>
      </c>
      <c r="E121" s="113" t="s">
        <v>54</v>
      </c>
      <c r="F121" s="113" t="s">
        <v>55</v>
      </c>
      <c r="G121" s="113" t="s">
        <v>124</v>
      </c>
      <c r="H121" s="113" t="s">
        <v>125</v>
      </c>
      <c r="I121" s="113" t="s">
        <v>126</v>
      </c>
      <c r="J121" s="114" t="s">
        <v>110</v>
      </c>
      <c r="K121" s="115" t="s">
        <v>127</v>
      </c>
      <c r="L121" s="111"/>
      <c r="M121" s="58" t="s">
        <v>1</v>
      </c>
      <c r="N121" s="59" t="s">
        <v>37</v>
      </c>
      <c r="O121" s="59" t="s">
        <v>128</v>
      </c>
      <c r="P121" s="59" t="s">
        <v>129</v>
      </c>
      <c r="Q121" s="59" t="s">
        <v>130</v>
      </c>
      <c r="R121" s="59" t="s">
        <v>131</v>
      </c>
      <c r="S121" s="59" t="s">
        <v>132</v>
      </c>
      <c r="T121" s="60" t="s">
        <v>133</v>
      </c>
    </row>
    <row r="122" spans="2:65" s="1" customFormat="1" ht="22.9" customHeight="1">
      <c r="B122" s="31"/>
      <c r="C122" s="63" t="s">
        <v>134</v>
      </c>
      <c r="J122" s="116">
        <f>BK122</f>
        <v>0</v>
      </c>
      <c r="L122" s="31"/>
      <c r="M122" s="61"/>
      <c r="N122" s="52"/>
      <c r="O122" s="52"/>
      <c r="P122" s="117">
        <f>P123+P130+P141+P155+P171+P174</f>
        <v>0</v>
      </c>
      <c r="Q122" s="52"/>
      <c r="R122" s="117">
        <f>R123+R130+R141+R155+R171+R174</f>
        <v>0</v>
      </c>
      <c r="S122" s="52"/>
      <c r="T122" s="118">
        <f>T123+T130+T141+T155+T171+T174</f>
        <v>0</v>
      </c>
      <c r="AT122" s="16" t="s">
        <v>72</v>
      </c>
      <c r="AU122" s="16" t="s">
        <v>112</v>
      </c>
      <c r="BK122" s="119">
        <f>BK123+BK130+BK141+BK155+BK171+BK174</f>
        <v>0</v>
      </c>
    </row>
    <row r="123" spans="2:65" s="11" customFormat="1" ht="25.9" customHeight="1">
      <c r="B123" s="120"/>
      <c r="D123" s="121" t="s">
        <v>72</v>
      </c>
      <c r="E123" s="122" t="s">
        <v>633</v>
      </c>
      <c r="F123" s="122" t="s">
        <v>634</v>
      </c>
      <c r="I123" s="123"/>
      <c r="J123" s="124">
        <f>BK123</f>
        <v>0</v>
      </c>
      <c r="L123" s="120"/>
      <c r="M123" s="125"/>
      <c r="P123" s="126">
        <f>SUM(P124:P129)</f>
        <v>0</v>
      </c>
      <c r="R123" s="126">
        <f>SUM(R124:R129)</f>
        <v>0</v>
      </c>
      <c r="T123" s="127">
        <f>SUM(T124:T129)</f>
        <v>0</v>
      </c>
      <c r="AR123" s="121" t="s">
        <v>83</v>
      </c>
      <c r="AT123" s="128" t="s">
        <v>72</v>
      </c>
      <c r="AU123" s="128" t="s">
        <v>73</v>
      </c>
      <c r="AY123" s="121" t="s">
        <v>137</v>
      </c>
      <c r="BK123" s="129">
        <f>SUM(BK124:BK129)</f>
        <v>0</v>
      </c>
    </row>
    <row r="124" spans="2:65" s="1" customFormat="1" ht="16.5" customHeight="1">
      <c r="B124" s="31"/>
      <c r="C124" s="132" t="s">
        <v>81</v>
      </c>
      <c r="D124" s="132" t="s">
        <v>140</v>
      </c>
      <c r="E124" s="133" t="s">
        <v>635</v>
      </c>
      <c r="F124" s="134" t="s">
        <v>636</v>
      </c>
      <c r="G124" s="135" t="s">
        <v>232</v>
      </c>
      <c r="H124" s="136">
        <v>1</v>
      </c>
      <c r="I124" s="137"/>
      <c r="J124" s="138">
        <f t="shared" ref="J124:J129" si="0">ROUND(I124*H124,2)</f>
        <v>0</v>
      </c>
      <c r="K124" s="139"/>
      <c r="L124" s="31"/>
      <c r="M124" s="140" t="s">
        <v>1</v>
      </c>
      <c r="N124" s="141" t="s">
        <v>38</v>
      </c>
      <c r="P124" s="142">
        <f t="shared" ref="P124:P129" si="1">O124*H124</f>
        <v>0</v>
      </c>
      <c r="Q124" s="142">
        <v>0</v>
      </c>
      <c r="R124" s="142">
        <f t="shared" ref="R124:R129" si="2">Q124*H124</f>
        <v>0</v>
      </c>
      <c r="S124" s="142">
        <v>0</v>
      </c>
      <c r="T124" s="143">
        <f t="shared" ref="T124:T129" si="3">S124*H124</f>
        <v>0</v>
      </c>
      <c r="AR124" s="144" t="s">
        <v>269</v>
      </c>
      <c r="AT124" s="144" t="s">
        <v>140</v>
      </c>
      <c r="AU124" s="144" t="s">
        <v>81</v>
      </c>
      <c r="AY124" s="16" t="s">
        <v>137</v>
      </c>
      <c r="BE124" s="145">
        <f t="shared" ref="BE124:BE129" si="4">IF(N124="základní",J124,0)</f>
        <v>0</v>
      </c>
      <c r="BF124" s="145">
        <f t="shared" ref="BF124:BF129" si="5">IF(N124="snížená",J124,0)</f>
        <v>0</v>
      </c>
      <c r="BG124" s="145">
        <f t="shared" ref="BG124:BG129" si="6">IF(N124="zákl. přenesená",J124,0)</f>
        <v>0</v>
      </c>
      <c r="BH124" s="145">
        <f t="shared" ref="BH124:BH129" si="7">IF(N124="sníž. přenesená",J124,0)</f>
        <v>0</v>
      </c>
      <c r="BI124" s="145">
        <f t="shared" ref="BI124:BI129" si="8">IF(N124="nulová",J124,0)</f>
        <v>0</v>
      </c>
      <c r="BJ124" s="16" t="s">
        <v>81</v>
      </c>
      <c r="BK124" s="145">
        <f t="shared" ref="BK124:BK129" si="9">ROUND(I124*H124,2)</f>
        <v>0</v>
      </c>
      <c r="BL124" s="16" t="s">
        <v>269</v>
      </c>
      <c r="BM124" s="144" t="s">
        <v>637</v>
      </c>
    </row>
    <row r="125" spans="2:65" s="1" customFormat="1" ht="16.5" customHeight="1">
      <c r="B125" s="31"/>
      <c r="C125" s="132" t="s">
        <v>83</v>
      </c>
      <c r="D125" s="132" t="s">
        <v>140</v>
      </c>
      <c r="E125" s="133" t="s">
        <v>638</v>
      </c>
      <c r="F125" s="134" t="s">
        <v>639</v>
      </c>
      <c r="G125" s="135" t="s">
        <v>199</v>
      </c>
      <c r="H125" s="136">
        <v>11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38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269</v>
      </c>
      <c r="AT125" s="144" t="s">
        <v>140</v>
      </c>
      <c r="AU125" s="144" t="s">
        <v>81</v>
      </c>
      <c r="AY125" s="16" t="s">
        <v>137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81</v>
      </c>
      <c r="BK125" s="145">
        <f t="shared" si="9"/>
        <v>0</v>
      </c>
      <c r="BL125" s="16" t="s">
        <v>269</v>
      </c>
      <c r="BM125" s="144" t="s">
        <v>640</v>
      </c>
    </row>
    <row r="126" spans="2:65" s="1" customFormat="1" ht="16.5" customHeight="1">
      <c r="B126" s="31"/>
      <c r="C126" s="132" t="s">
        <v>151</v>
      </c>
      <c r="D126" s="132" t="s">
        <v>140</v>
      </c>
      <c r="E126" s="133" t="s">
        <v>641</v>
      </c>
      <c r="F126" s="134" t="s">
        <v>642</v>
      </c>
      <c r="G126" s="135" t="s">
        <v>199</v>
      </c>
      <c r="H126" s="136">
        <v>8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38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269</v>
      </c>
      <c r="AT126" s="144" t="s">
        <v>140</v>
      </c>
      <c r="AU126" s="144" t="s">
        <v>81</v>
      </c>
      <c r="AY126" s="16" t="s">
        <v>137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81</v>
      </c>
      <c r="BK126" s="145">
        <f t="shared" si="9"/>
        <v>0</v>
      </c>
      <c r="BL126" s="16" t="s">
        <v>269</v>
      </c>
      <c r="BM126" s="144" t="s">
        <v>643</v>
      </c>
    </row>
    <row r="127" spans="2:65" s="1" customFormat="1" ht="16.5" customHeight="1">
      <c r="B127" s="31"/>
      <c r="C127" s="132" t="s">
        <v>156</v>
      </c>
      <c r="D127" s="132" t="s">
        <v>140</v>
      </c>
      <c r="E127" s="133" t="s">
        <v>644</v>
      </c>
      <c r="F127" s="134" t="s">
        <v>645</v>
      </c>
      <c r="G127" s="135" t="s">
        <v>232</v>
      </c>
      <c r="H127" s="136">
        <v>6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38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269</v>
      </c>
      <c r="AT127" s="144" t="s">
        <v>140</v>
      </c>
      <c r="AU127" s="144" t="s">
        <v>81</v>
      </c>
      <c r="AY127" s="16" t="s">
        <v>137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81</v>
      </c>
      <c r="BK127" s="145">
        <f t="shared" si="9"/>
        <v>0</v>
      </c>
      <c r="BL127" s="16" t="s">
        <v>269</v>
      </c>
      <c r="BM127" s="144" t="s">
        <v>646</v>
      </c>
    </row>
    <row r="128" spans="2:65" s="1" customFormat="1" ht="16.5" customHeight="1">
      <c r="B128" s="31"/>
      <c r="C128" s="132" t="s">
        <v>136</v>
      </c>
      <c r="D128" s="132" t="s">
        <v>140</v>
      </c>
      <c r="E128" s="133" t="s">
        <v>647</v>
      </c>
      <c r="F128" s="134" t="s">
        <v>648</v>
      </c>
      <c r="G128" s="135" t="s">
        <v>199</v>
      </c>
      <c r="H128" s="136">
        <v>19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38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269</v>
      </c>
      <c r="AT128" s="144" t="s">
        <v>140</v>
      </c>
      <c r="AU128" s="144" t="s">
        <v>81</v>
      </c>
      <c r="AY128" s="16" t="s">
        <v>137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81</v>
      </c>
      <c r="BK128" s="145">
        <f t="shared" si="9"/>
        <v>0</v>
      </c>
      <c r="BL128" s="16" t="s">
        <v>269</v>
      </c>
      <c r="BM128" s="144" t="s">
        <v>649</v>
      </c>
    </row>
    <row r="129" spans="2:65" s="1" customFormat="1" ht="21.75" customHeight="1">
      <c r="B129" s="31"/>
      <c r="C129" s="132" t="s">
        <v>165</v>
      </c>
      <c r="D129" s="132" t="s">
        <v>140</v>
      </c>
      <c r="E129" s="133" t="s">
        <v>650</v>
      </c>
      <c r="F129" s="134" t="s">
        <v>651</v>
      </c>
      <c r="G129" s="135" t="s">
        <v>239</v>
      </c>
      <c r="H129" s="136">
        <v>1.2999999999999999E-2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38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269</v>
      </c>
      <c r="AT129" s="144" t="s">
        <v>140</v>
      </c>
      <c r="AU129" s="144" t="s">
        <v>81</v>
      </c>
      <c r="AY129" s="16" t="s">
        <v>137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81</v>
      </c>
      <c r="BK129" s="145">
        <f t="shared" si="9"/>
        <v>0</v>
      </c>
      <c r="BL129" s="16" t="s">
        <v>269</v>
      </c>
      <c r="BM129" s="144" t="s">
        <v>652</v>
      </c>
    </row>
    <row r="130" spans="2:65" s="11" customFormat="1" ht="25.9" customHeight="1">
      <c r="B130" s="120"/>
      <c r="D130" s="121" t="s">
        <v>72</v>
      </c>
      <c r="E130" s="122" t="s">
        <v>653</v>
      </c>
      <c r="F130" s="122" t="s">
        <v>654</v>
      </c>
      <c r="I130" s="123"/>
      <c r="J130" s="124">
        <f>BK130</f>
        <v>0</v>
      </c>
      <c r="L130" s="120"/>
      <c r="M130" s="125"/>
      <c r="P130" s="126">
        <f>SUM(P131:P140)</f>
        <v>0</v>
      </c>
      <c r="R130" s="126">
        <f>SUM(R131:R140)</f>
        <v>0</v>
      </c>
      <c r="T130" s="127">
        <f>SUM(T131:T140)</f>
        <v>0</v>
      </c>
      <c r="AR130" s="121" t="s">
        <v>83</v>
      </c>
      <c r="AT130" s="128" t="s">
        <v>72</v>
      </c>
      <c r="AU130" s="128" t="s">
        <v>73</v>
      </c>
      <c r="AY130" s="121" t="s">
        <v>137</v>
      </c>
      <c r="BK130" s="129">
        <f>SUM(BK131:BK140)</f>
        <v>0</v>
      </c>
    </row>
    <row r="131" spans="2:65" s="1" customFormat="1" ht="21.75" customHeight="1">
      <c r="B131" s="31"/>
      <c r="C131" s="132" t="s">
        <v>170</v>
      </c>
      <c r="D131" s="132" t="s">
        <v>140</v>
      </c>
      <c r="E131" s="133" t="s">
        <v>655</v>
      </c>
      <c r="F131" s="134" t="s">
        <v>656</v>
      </c>
      <c r="G131" s="135" t="s">
        <v>232</v>
      </c>
      <c r="H131" s="136">
        <v>1</v>
      </c>
      <c r="I131" s="137"/>
      <c r="J131" s="138">
        <f t="shared" ref="J131:J140" si="10">ROUND(I131*H131,2)</f>
        <v>0</v>
      </c>
      <c r="K131" s="139"/>
      <c r="L131" s="31"/>
      <c r="M131" s="140" t="s">
        <v>1</v>
      </c>
      <c r="N131" s="141" t="s">
        <v>38</v>
      </c>
      <c r="P131" s="142">
        <f t="shared" ref="P131:P140" si="11">O131*H131</f>
        <v>0</v>
      </c>
      <c r="Q131" s="142">
        <v>0</v>
      </c>
      <c r="R131" s="142">
        <f t="shared" ref="R131:R140" si="12">Q131*H131</f>
        <v>0</v>
      </c>
      <c r="S131" s="142">
        <v>0</v>
      </c>
      <c r="T131" s="143">
        <f t="shared" ref="T131:T140" si="13">S131*H131</f>
        <v>0</v>
      </c>
      <c r="AR131" s="144" t="s">
        <v>269</v>
      </c>
      <c r="AT131" s="144" t="s">
        <v>140</v>
      </c>
      <c r="AU131" s="144" t="s">
        <v>81</v>
      </c>
      <c r="AY131" s="16" t="s">
        <v>137</v>
      </c>
      <c r="BE131" s="145">
        <f t="shared" ref="BE131:BE140" si="14">IF(N131="základní",J131,0)</f>
        <v>0</v>
      </c>
      <c r="BF131" s="145">
        <f t="shared" ref="BF131:BF140" si="15">IF(N131="snížená",J131,0)</f>
        <v>0</v>
      </c>
      <c r="BG131" s="145">
        <f t="shared" ref="BG131:BG140" si="16">IF(N131="zákl. přenesená",J131,0)</f>
        <v>0</v>
      </c>
      <c r="BH131" s="145">
        <f t="shared" ref="BH131:BH140" si="17">IF(N131="sníž. přenesená",J131,0)</f>
        <v>0</v>
      </c>
      <c r="BI131" s="145">
        <f t="shared" ref="BI131:BI140" si="18">IF(N131="nulová",J131,0)</f>
        <v>0</v>
      </c>
      <c r="BJ131" s="16" t="s">
        <v>81</v>
      </c>
      <c r="BK131" s="145">
        <f t="shared" ref="BK131:BK140" si="19">ROUND(I131*H131,2)</f>
        <v>0</v>
      </c>
      <c r="BL131" s="16" t="s">
        <v>269</v>
      </c>
      <c r="BM131" s="144" t="s">
        <v>657</v>
      </c>
    </row>
    <row r="132" spans="2:65" s="1" customFormat="1" ht="16.5" customHeight="1">
      <c r="B132" s="31"/>
      <c r="C132" s="132" t="s">
        <v>176</v>
      </c>
      <c r="D132" s="132" t="s">
        <v>140</v>
      </c>
      <c r="E132" s="133" t="s">
        <v>658</v>
      </c>
      <c r="F132" s="134" t="s">
        <v>659</v>
      </c>
      <c r="G132" s="135" t="s">
        <v>199</v>
      </c>
      <c r="H132" s="136">
        <v>11</v>
      </c>
      <c r="I132" s="137"/>
      <c r="J132" s="138">
        <f t="shared" si="10"/>
        <v>0</v>
      </c>
      <c r="K132" s="139"/>
      <c r="L132" s="31"/>
      <c r="M132" s="140" t="s">
        <v>1</v>
      </c>
      <c r="N132" s="141" t="s">
        <v>38</v>
      </c>
      <c r="P132" s="142">
        <f t="shared" si="11"/>
        <v>0</v>
      </c>
      <c r="Q132" s="142">
        <v>0</v>
      </c>
      <c r="R132" s="142">
        <f t="shared" si="12"/>
        <v>0</v>
      </c>
      <c r="S132" s="142">
        <v>0</v>
      </c>
      <c r="T132" s="143">
        <f t="shared" si="13"/>
        <v>0</v>
      </c>
      <c r="AR132" s="144" t="s">
        <v>269</v>
      </c>
      <c r="AT132" s="144" t="s">
        <v>140</v>
      </c>
      <c r="AU132" s="144" t="s">
        <v>81</v>
      </c>
      <c r="AY132" s="16" t="s">
        <v>137</v>
      </c>
      <c r="BE132" s="145">
        <f t="shared" si="14"/>
        <v>0</v>
      </c>
      <c r="BF132" s="145">
        <f t="shared" si="15"/>
        <v>0</v>
      </c>
      <c r="BG132" s="145">
        <f t="shared" si="16"/>
        <v>0</v>
      </c>
      <c r="BH132" s="145">
        <f t="shared" si="17"/>
        <v>0</v>
      </c>
      <c r="BI132" s="145">
        <f t="shared" si="18"/>
        <v>0</v>
      </c>
      <c r="BJ132" s="16" t="s">
        <v>81</v>
      </c>
      <c r="BK132" s="145">
        <f t="shared" si="19"/>
        <v>0</v>
      </c>
      <c r="BL132" s="16" t="s">
        <v>269</v>
      </c>
      <c r="BM132" s="144" t="s">
        <v>660</v>
      </c>
    </row>
    <row r="133" spans="2:65" s="1" customFormat="1" ht="16.5" customHeight="1">
      <c r="B133" s="31"/>
      <c r="C133" s="132" t="s">
        <v>223</v>
      </c>
      <c r="D133" s="132" t="s">
        <v>140</v>
      </c>
      <c r="E133" s="133" t="s">
        <v>661</v>
      </c>
      <c r="F133" s="134" t="s">
        <v>662</v>
      </c>
      <c r="G133" s="135" t="s">
        <v>199</v>
      </c>
      <c r="H133" s="136">
        <v>8</v>
      </c>
      <c r="I133" s="137"/>
      <c r="J133" s="138">
        <f t="shared" si="10"/>
        <v>0</v>
      </c>
      <c r="K133" s="139"/>
      <c r="L133" s="31"/>
      <c r="M133" s="140" t="s">
        <v>1</v>
      </c>
      <c r="N133" s="141" t="s">
        <v>38</v>
      </c>
      <c r="P133" s="142">
        <f t="shared" si="11"/>
        <v>0</v>
      </c>
      <c r="Q133" s="142">
        <v>0</v>
      </c>
      <c r="R133" s="142">
        <f t="shared" si="12"/>
        <v>0</v>
      </c>
      <c r="S133" s="142">
        <v>0</v>
      </c>
      <c r="T133" s="143">
        <f t="shared" si="13"/>
        <v>0</v>
      </c>
      <c r="AR133" s="144" t="s">
        <v>269</v>
      </c>
      <c r="AT133" s="144" t="s">
        <v>140</v>
      </c>
      <c r="AU133" s="144" t="s">
        <v>81</v>
      </c>
      <c r="AY133" s="16" t="s">
        <v>137</v>
      </c>
      <c r="BE133" s="145">
        <f t="shared" si="14"/>
        <v>0</v>
      </c>
      <c r="BF133" s="145">
        <f t="shared" si="15"/>
        <v>0</v>
      </c>
      <c r="BG133" s="145">
        <f t="shared" si="16"/>
        <v>0</v>
      </c>
      <c r="BH133" s="145">
        <f t="shared" si="17"/>
        <v>0</v>
      </c>
      <c r="BI133" s="145">
        <f t="shared" si="18"/>
        <v>0</v>
      </c>
      <c r="BJ133" s="16" t="s">
        <v>81</v>
      </c>
      <c r="BK133" s="145">
        <f t="shared" si="19"/>
        <v>0</v>
      </c>
      <c r="BL133" s="16" t="s">
        <v>269</v>
      </c>
      <c r="BM133" s="144" t="s">
        <v>663</v>
      </c>
    </row>
    <row r="134" spans="2:65" s="1" customFormat="1" ht="16.5" customHeight="1">
      <c r="B134" s="31"/>
      <c r="C134" s="132" t="s">
        <v>236</v>
      </c>
      <c r="D134" s="132" t="s">
        <v>140</v>
      </c>
      <c r="E134" s="133" t="s">
        <v>664</v>
      </c>
      <c r="F134" s="134" t="s">
        <v>665</v>
      </c>
      <c r="G134" s="135" t="s">
        <v>666</v>
      </c>
      <c r="H134" s="136">
        <v>1</v>
      </c>
      <c r="I134" s="137"/>
      <c r="J134" s="138">
        <f t="shared" si="10"/>
        <v>0</v>
      </c>
      <c r="K134" s="139"/>
      <c r="L134" s="31"/>
      <c r="M134" s="140" t="s">
        <v>1</v>
      </c>
      <c r="N134" s="141" t="s">
        <v>38</v>
      </c>
      <c r="P134" s="142">
        <f t="shared" si="11"/>
        <v>0</v>
      </c>
      <c r="Q134" s="142">
        <v>0</v>
      </c>
      <c r="R134" s="142">
        <f t="shared" si="12"/>
        <v>0</v>
      </c>
      <c r="S134" s="142">
        <v>0</v>
      </c>
      <c r="T134" s="143">
        <f t="shared" si="13"/>
        <v>0</v>
      </c>
      <c r="AR134" s="144" t="s">
        <v>269</v>
      </c>
      <c r="AT134" s="144" t="s">
        <v>140</v>
      </c>
      <c r="AU134" s="144" t="s">
        <v>81</v>
      </c>
      <c r="AY134" s="16" t="s">
        <v>137</v>
      </c>
      <c r="BE134" s="145">
        <f t="shared" si="14"/>
        <v>0</v>
      </c>
      <c r="BF134" s="145">
        <f t="shared" si="15"/>
        <v>0</v>
      </c>
      <c r="BG134" s="145">
        <f t="shared" si="16"/>
        <v>0</v>
      </c>
      <c r="BH134" s="145">
        <f t="shared" si="17"/>
        <v>0</v>
      </c>
      <c r="BI134" s="145">
        <f t="shared" si="18"/>
        <v>0</v>
      </c>
      <c r="BJ134" s="16" t="s">
        <v>81</v>
      </c>
      <c r="BK134" s="145">
        <f t="shared" si="19"/>
        <v>0</v>
      </c>
      <c r="BL134" s="16" t="s">
        <v>269</v>
      </c>
      <c r="BM134" s="144" t="s">
        <v>667</v>
      </c>
    </row>
    <row r="135" spans="2:65" s="1" customFormat="1" ht="21.75" customHeight="1">
      <c r="B135" s="31"/>
      <c r="C135" s="132" t="s">
        <v>243</v>
      </c>
      <c r="D135" s="132" t="s">
        <v>140</v>
      </c>
      <c r="E135" s="133" t="s">
        <v>668</v>
      </c>
      <c r="F135" s="134" t="s">
        <v>669</v>
      </c>
      <c r="G135" s="135" t="s">
        <v>199</v>
      </c>
      <c r="H135" s="136">
        <v>11</v>
      </c>
      <c r="I135" s="137"/>
      <c r="J135" s="138">
        <f t="shared" si="10"/>
        <v>0</v>
      </c>
      <c r="K135" s="139"/>
      <c r="L135" s="31"/>
      <c r="M135" s="140" t="s">
        <v>1</v>
      </c>
      <c r="N135" s="141" t="s">
        <v>38</v>
      </c>
      <c r="P135" s="142">
        <f t="shared" si="11"/>
        <v>0</v>
      </c>
      <c r="Q135" s="142">
        <v>0</v>
      </c>
      <c r="R135" s="142">
        <f t="shared" si="12"/>
        <v>0</v>
      </c>
      <c r="S135" s="142">
        <v>0</v>
      </c>
      <c r="T135" s="143">
        <f t="shared" si="13"/>
        <v>0</v>
      </c>
      <c r="AR135" s="144" t="s">
        <v>269</v>
      </c>
      <c r="AT135" s="144" t="s">
        <v>140</v>
      </c>
      <c r="AU135" s="144" t="s">
        <v>81</v>
      </c>
      <c r="AY135" s="16" t="s">
        <v>137</v>
      </c>
      <c r="BE135" s="145">
        <f t="shared" si="14"/>
        <v>0</v>
      </c>
      <c r="BF135" s="145">
        <f t="shared" si="15"/>
        <v>0</v>
      </c>
      <c r="BG135" s="145">
        <f t="shared" si="16"/>
        <v>0</v>
      </c>
      <c r="BH135" s="145">
        <f t="shared" si="17"/>
        <v>0</v>
      </c>
      <c r="BI135" s="145">
        <f t="shared" si="18"/>
        <v>0</v>
      </c>
      <c r="BJ135" s="16" t="s">
        <v>81</v>
      </c>
      <c r="BK135" s="145">
        <f t="shared" si="19"/>
        <v>0</v>
      </c>
      <c r="BL135" s="16" t="s">
        <v>269</v>
      </c>
      <c r="BM135" s="144" t="s">
        <v>670</v>
      </c>
    </row>
    <row r="136" spans="2:65" s="1" customFormat="1" ht="21.75" customHeight="1">
      <c r="B136" s="31"/>
      <c r="C136" s="132" t="s">
        <v>249</v>
      </c>
      <c r="D136" s="132" t="s">
        <v>140</v>
      </c>
      <c r="E136" s="133" t="s">
        <v>671</v>
      </c>
      <c r="F136" s="134" t="s">
        <v>672</v>
      </c>
      <c r="G136" s="135" t="s">
        <v>199</v>
      </c>
      <c r="H136" s="136">
        <v>8</v>
      </c>
      <c r="I136" s="137"/>
      <c r="J136" s="138">
        <f t="shared" si="10"/>
        <v>0</v>
      </c>
      <c r="K136" s="139"/>
      <c r="L136" s="31"/>
      <c r="M136" s="140" t="s">
        <v>1</v>
      </c>
      <c r="N136" s="141" t="s">
        <v>38</v>
      </c>
      <c r="P136" s="142">
        <f t="shared" si="11"/>
        <v>0</v>
      </c>
      <c r="Q136" s="142">
        <v>0</v>
      </c>
      <c r="R136" s="142">
        <f t="shared" si="12"/>
        <v>0</v>
      </c>
      <c r="S136" s="142">
        <v>0</v>
      </c>
      <c r="T136" s="143">
        <f t="shared" si="13"/>
        <v>0</v>
      </c>
      <c r="AR136" s="144" t="s">
        <v>269</v>
      </c>
      <c r="AT136" s="144" t="s">
        <v>140</v>
      </c>
      <c r="AU136" s="144" t="s">
        <v>81</v>
      </c>
      <c r="AY136" s="16" t="s">
        <v>137</v>
      </c>
      <c r="BE136" s="145">
        <f t="shared" si="14"/>
        <v>0</v>
      </c>
      <c r="BF136" s="145">
        <f t="shared" si="15"/>
        <v>0</v>
      </c>
      <c r="BG136" s="145">
        <f t="shared" si="16"/>
        <v>0</v>
      </c>
      <c r="BH136" s="145">
        <f t="shared" si="17"/>
        <v>0</v>
      </c>
      <c r="BI136" s="145">
        <f t="shared" si="18"/>
        <v>0</v>
      </c>
      <c r="BJ136" s="16" t="s">
        <v>81</v>
      </c>
      <c r="BK136" s="145">
        <f t="shared" si="19"/>
        <v>0</v>
      </c>
      <c r="BL136" s="16" t="s">
        <v>269</v>
      </c>
      <c r="BM136" s="144" t="s">
        <v>673</v>
      </c>
    </row>
    <row r="137" spans="2:65" s="1" customFormat="1" ht="16.5" customHeight="1">
      <c r="B137" s="31"/>
      <c r="C137" s="132" t="s">
        <v>253</v>
      </c>
      <c r="D137" s="132" t="s">
        <v>140</v>
      </c>
      <c r="E137" s="133" t="s">
        <v>674</v>
      </c>
      <c r="F137" s="134" t="s">
        <v>675</v>
      </c>
      <c r="G137" s="135" t="s">
        <v>232</v>
      </c>
      <c r="H137" s="136">
        <v>6</v>
      </c>
      <c r="I137" s="137"/>
      <c r="J137" s="138">
        <f t="shared" si="10"/>
        <v>0</v>
      </c>
      <c r="K137" s="139"/>
      <c r="L137" s="31"/>
      <c r="M137" s="140" t="s">
        <v>1</v>
      </c>
      <c r="N137" s="141" t="s">
        <v>38</v>
      </c>
      <c r="P137" s="142">
        <f t="shared" si="11"/>
        <v>0</v>
      </c>
      <c r="Q137" s="142">
        <v>0</v>
      </c>
      <c r="R137" s="142">
        <f t="shared" si="12"/>
        <v>0</v>
      </c>
      <c r="S137" s="142">
        <v>0</v>
      </c>
      <c r="T137" s="143">
        <f t="shared" si="13"/>
        <v>0</v>
      </c>
      <c r="AR137" s="144" t="s">
        <v>269</v>
      </c>
      <c r="AT137" s="144" t="s">
        <v>140</v>
      </c>
      <c r="AU137" s="144" t="s">
        <v>81</v>
      </c>
      <c r="AY137" s="16" t="s">
        <v>137</v>
      </c>
      <c r="BE137" s="145">
        <f t="shared" si="14"/>
        <v>0</v>
      </c>
      <c r="BF137" s="145">
        <f t="shared" si="15"/>
        <v>0</v>
      </c>
      <c r="BG137" s="145">
        <f t="shared" si="16"/>
        <v>0</v>
      </c>
      <c r="BH137" s="145">
        <f t="shared" si="17"/>
        <v>0</v>
      </c>
      <c r="BI137" s="145">
        <f t="shared" si="18"/>
        <v>0</v>
      </c>
      <c r="BJ137" s="16" t="s">
        <v>81</v>
      </c>
      <c r="BK137" s="145">
        <f t="shared" si="19"/>
        <v>0</v>
      </c>
      <c r="BL137" s="16" t="s">
        <v>269</v>
      </c>
      <c r="BM137" s="144" t="s">
        <v>676</v>
      </c>
    </row>
    <row r="138" spans="2:65" s="1" customFormat="1" ht="16.5" customHeight="1">
      <c r="B138" s="31"/>
      <c r="C138" s="132" t="s">
        <v>259</v>
      </c>
      <c r="D138" s="132" t="s">
        <v>140</v>
      </c>
      <c r="E138" s="133" t="s">
        <v>677</v>
      </c>
      <c r="F138" s="134" t="s">
        <v>678</v>
      </c>
      <c r="G138" s="135" t="s">
        <v>199</v>
      </c>
      <c r="H138" s="136">
        <v>19</v>
      </c>
      <c r="I138" s="137"/>
      <c r="J138" s="138">
        <f t="shared" si="10"/>
        <v>0</v>
      </c>
      <c r="K138" s="139"/>
      <c r="L138" s="31"/>
      <c r="M138" s="140" t="s">
        <v>1</v>
      </c>
      <c r="N138" s="141" t="s">
        <v>38</v>
      </c>
      <c r="P138" s="142">
        <f t="shared" si="11"/>
        <v>0</v>
      </c>
      <c r="Q138" s="142">
        <v>0</v>
      </c>
      <c r="R138" s="142">
        <f t="shared" si="12"/>
        <v>0</v>
      </c>
      <c r="S138" s="142">
        <v>0</v>
      </c>
      <c r="T138" s="143">
        <f t="shared" si="13"/>
        <v>0</v>
      </c>
      <c r="AR138" s="144" t="s">
        <v>269</v>
      </c>
      <c r="AT138" s="144" t="s">
        <v>140</v>
      </c>
      <c r="AU138" s="144" t="s">
        <v>81</v>
      </c>
      <c r="AY138" s="16" t="s">
        <v>137</v>
      </c>
      <c r="BE138" s="145">
        <f t="shared" si="14"/>
        <v>0</v>
      </c>
      <c r="BF138" s="145">
        <f t="shared" si="15"/>
        <v>0</v>
      </c>
      <c r="BG138" s="145">
        <f t="shared" si="16"/>
        <v>0</v>
      </c>
      <c r="BH138" s="145">
        <f t="shared" si="17"/>
        <v>0</v>
      </c>
      <c r="BI138" s="145">
        <f t="shared" si="18"/>
        <v>0</v>
      </c>
      <c r="BJ138" s="16" t="s">
        <v>81</v>
      </c>
      <c r="BK138" s="145">
        <f t="shared" si="19"/>
        <v>0</v>
      </c>
      <c r="BL138" s="16" t="s">
        <v>269</v>
      </c>
      <c r="BM138" s="144" t="s">
        <v>679</v>
      </c>
    </row>
    <row r="139" spans="2:65" s="1" customFormat="1" ht="16.5" customHeight="1">
      <c r="B139" s="31"/>
      <c r="C139" s="132" t="s">
        <v>8</v>
      </c>
      <c r="D139" s="132" t="s">
        <v>140</v>
      </c>
      <c r="E139" s="133" t="s">
        <v>680</v>
      </c>
      <c r="F139" s="134" t="s">
        <v>681</v>
      </c>
      <c r="G139" s="135" t="s">
        <v>199</v>
      </c>
      <c r="H139" s="136">
        <v>19</v>
      </c>
      <c r="I139" s="137"/>
      <c r="J139" s="138">
        <f t="shared" si="10"/>
        <v>0</v>
      </c>
      <c r="K139" s="139"/>
      <c r="L139" s="31"/>
      <c r="M139" s="140" t="s">
        <v>1</v>
      </c>
      <c r="N139" s="141" t="s">
        <v>38</v>
      </c>
      <c r="P139" s="142">
        <f t="shared" si="11"/>
        <v>0</v>
      </c>
      <c r="Q139" s="142">
        <v>0</v>
      </c>
      <c r="R139" s="142">
        <f t="shared" si="12"/>
        <v>0</v>
      </c>
      <c r="S139" s="142">
        <v>0</v>
      </c>
      <c r="T139" s="143">
        <f t="shared" si="13"/>
        <v>0</v>
      </c>
      <c r="AR139" s="144" t="s">
        <v>269</v>
      </c>
      <c r="AT139" s="144" t="s">
        <v>140</v>
      </c>
      <c r="AU139" s="144" t="s">
        <v>81</v>
      </c>
      <c r="AY139" s="16" t="s">
        <v>137</v>
      </c>
      <c r="BE139" s="145">
        <f t="shared" si="14"/>
        <v>0</v>
      </c>
      <c r="BF139" s="145">
        <f t="shared" si="15"/>
        <v>0</v>
      </c>
      <c r="BG139" s="145">
        <f t="shared" si="16"/>
        <v>0</v>
      </c>
      <c r="BH139" s="145">
        <f t="shared" si="17"/>
        <v>0</v>
      </c>
      <c r="BI139" s="145">
        <f t="shared" si="18"/>
        <v>0</v>
      </c>
      <c r="BJ139" s="16" t="s">
        <v>81</v>
      </c>
      <c r="BK139" s="145">
        <f t="shared" si="19"/>
        <v>0</v>
      </c>
      <c r="BL139" s="16" t="s">
        <v>269</v>
      </c>
      <c r="BM139" s="144" t="s">
        <v>682</v>
      </c>
    </row>
    <row r="140" spans="2:65" s="1" customFormat="1" ht="16.5" customHeight="1">
      <c r="B140" s="31"/>
      <c r="C140" s="132" t="s">
        <v>269</v>
      </c>
      <c r="D140" s="132" t="s">
        <v>140</v>
      </c>
      <c r="E140" s="133" t="s">
        <v>683</v>
      </c>
      <c r="F140" s="134" t="s">
        <v>684</v>
      </c>
      <c r="G140" s="135" t="s">
        <v>239</v>
      </c>
      <c r="H140" s="136">
        <v>1.7000000000000001E-2</v>
      </c>
      <c r="I140" s="137"/>
      <c r="J140" s="138">
        <f t="shared" si="10"/>
        <v>0</v>
      </c>
      <c r="K140" s="139"/>
      <c r="L140" s="31"/>
      <c r="M140" s="140" t="s">
        <v>1</v>
      </c>
      <c r="N140" s="141" t="s">
        <v>38</v>
      </c>
      <c r="P140" s="142">
        <f t="shared" si="11"/>
        <v>0</v>
      </c>
      <c r="Q140" s="142">
        <v>0</v>
      </c>
      <c r="R140" s="142">
        <f t="shared" si="12"/>
        <v>0</v>
      </c>
      <c r="S140" s="142">
        <v>0</v>
      </c>
      <c r="T140" s="143">
        <f t="shared" si="13"/>
        <v>0</v>
      </c>
      <c r="AR140" s="144" t="s">
        <v>269</v>
      </c>
      <c r="AT140" s="144" t="s">
        <v>140</v>
      </c>
      <c r="AU140" s="144" t="s">
        <v>81</v>
      </c>
      <c r="AY140" s="16" t="s">
        <v>137</v>
      </c>
      <c r="BE140" s="145">
        <f t="shared" si="14"/>
        <v>0</v>
      </c>
      <c r="BF140" s="145">
        <f t="shared" si="15"/>
        <v>0</v>
      </c>
      <c r="BG140" s="145">
        <f t="shared" si="16"/>
        <v>0</v>
      </c>
      <c r="BH140" s="145">
        <f t="shared" si="17"/>
        <v>0</v>
      </c>
      <c r="BI140" s="145">
        <f t="shared" si="18"/>
        <v>0</v>
      </c>
      <c r="BJ140" s="16" t="s">
        <v>81</v>
      </c>
      <c r="BK140" s="145">
        <f t="shared" si="19"/>
        <v>0</v>
      </c>
      <c r="BL140" s="16" t="s">
        <v>269</v>
      </c>
      <c r="BM140" s="144" t="s">
        <v>685</v>
      </c>
    </row>
    <row r="141" spans="2:65" s="11" customFormat="1" ht="25.9" customHeight="1">
      <c r="B141" s="120"/>
      <c r="D141" s="121" t="s">
        <v>72</v>
      </c>
      <c r="E141" s="122" t="s">
        <v>686</v>
      </c>
      <c r="F141" s="122" t="s">
        <v>687</v>
      </c>
      <c r="I141" s="123"/>
      <c r="J141" s="124">
        <f>BK141</f>
        <v>0</v>
      </c>
      <c r="L141" s="120"/>
      <c r="M141" s="125"/>
      <c r="P141" s="126">
        <f>SUM(P142:P154)</f>
        <v>0</v>
      </c>
      <c r="R141" s="126">
        <f>SUM(R142:R154)</f>
        <v>0</v>
      </c>
      <c r="T141" s="127">
        <f>SUM(T142:T154)</f>
        <v>0</v>
      </c>
      <c r="AR141" s="121" t="s">
        <v>83</v>
      </c>
      <c r="AT141" s="128" t="s">
        <v>72</v>
      </c>
      <c r="AU141" s="128" t="s">
        <v>73</v>
      </c>
      <c r="AY141" s="121" t="s">
        <v>137</v>
      </c>
      <c r="BK141" s="129">
        <f>SUM(BK142:BK154)</f>
        <v>0</v>
      </c>
    </row>
    <row r="142" spans="2:65" s="1" customFormat="1" ht="16.5" customHeight="1">
      <c r="B142" s="31"/>
      <c r="C142" s="132" t="s">
        <v>281</v>
      </c>
      <c r="D142" s="132" t="s">
        <v>140</v>
      </c>
      <c r="E142" s="133" t="s">
        <v>688</v>
      </c>
      <c r="F142" s="134" t="s">
        <v>689</v>
      </c>
      <c r="G142" s="135" t="s">
        <v>666</v>
      </c>
      <c r="H142" s="136">
        <v>1</v>
      </c>
      <c r="I142" s="137"/>
      <c r="J142" s="138">
        <f t="shared" ref="J142:J154" si="20">ROUND(I142*H142,2)</f>
        <v>0</v>
      </c>
      <c r="K142" s="139"/>
      <c r="L142" s="31"/>
      <c r="M142" s="140" t="s">
        <v>1</v>
      </c>
      <c r="N142" s="141" t="s">
        <v>38</v>
      </c>
      <c r="P142" s="142">
        <f t="shared" ref="P142:P154" si="21">O142*H142</f>
        <v>0</v>
      </c>
      <c r="Q142" s="142">
        <v>0</v>
      </c>
      <c r="R142" s="142">
        <f t="shared" ref="R142:R154" si="22">Q142*H142</f>
        <v>0</v>
      </c>
      <c r="S142" s="142">
        <v>0</v>
      </c>
      <c r="T142" s="143">
        <f t="shared" ref="T142:T154" si="23">S142*H142</f>
        <v>0</v>
      </c>
      <c r="AR142" s="144" t="s">
        <v>269</v>
      </c>
      <c r="AT142" s="144" t="s">
        <v>140</v>
      </c>
      <c r="AU142" s="144" t="s">
        <v>81</v>
      </c>
      <c r="AY142" s="16" t="s">
        <v>137</v>
      </c>
      <c r="BE142" s="145">
        <f t="shared" ref="BE142:BE154" si="24">IF(N142="základní",J142,0)</f>
        <v>0</v>
      </c>
      <c r="BF142" s="145">
        <f t="shared" ref="BF142:BF154" si="25">IF(N142="snížená",J142,0)</f>
        <v>0</v>
      </c>
      <c r="BG142" s="145">
        <f t="shared" ref="BG142:BG154" si="26">IF(N142="zákl. přenesená",J142,0)</f>
        <v>0</v>
      </c>
      <c r="BH142" s="145">
        <f t="shared" ref="BH142:BH154" si="27">IF(N142="sníž. přenesená",J142,0)</f>
        <v>0</v>
      </c>
      <c r="BI142" s="145">
        <f t="shared" ref="BI142:BI154" si="28">IF(N142="nulová",J142,0)</f>
        <v>0</v>
      </c>
      <c r="BJ142" s="16" t="s">
        <v>81</v>
      </c>
      <c r="BK142" s="145">
        <f t="shared" ref="BK142:BK154" si="29">ROUND(I142*H142,2)</f>
        <v>0</v>
      </c>
      <c r="BL142" s="16" t="s">
        <v>269</v>
      </c>
      <c r="BM142" s="144" t="s">
        <v>690</v>
      </c>
    </row>
    <row r="143" spans="2:65" s="1" customFormat="1" ht="21.75" customHeight="1">
      <c r="B143" s="31"/>
      <c r="C143" s="132" t="s">
        <v>288</v>
      </c>
      <c r="D143" s="132" t="s">
        <v>140</v>
      </c>
      <c r="E143" s="133" t="s">
        <v>691</v>
      </c>
      <c r="F143" s="134" t="s">
        <v>692</v>
      </c>
      <c r="G143" s="135" t="s">
        <v>199</v>
      </c>
      <c r="H143" s="136">
        <v>22</v>
      </c>
      <c r="I143" s="137"/>
      <c r="J143" s="138">
        <f t="shared" si="20"/>
        <v>0</v>
      </c>
      <c r="K143" s="139"/>
      <c r="L143" s="31"/>
      <c r="M143" s="140" t="s">
        <v>1</v>
      </c>
      <c r="N143" s="141" t="s">
        <v>38</v>
      </c>
      <c r="P143" s="142">
        <f t="shared" si="21"/>
        <v>0</v>
      </c>
      <c r="Q143" s="142">
        <v>0</v>
      </c>
      <c r="R143" s="142">
        <f t="shared" si="22"/>
        <v>0</v>
      </c>
      <c r="S143" s="142">
        <v>0</v>
      </c>
      <c r="T143" s="143">
        <f t="shared" si="23"/>
        <v>0</v>
      </c>
      <c r="AR143" s="144" t="s">
        <v>269</v>
      </c>
      <c r="AT143" s="144" t="s">
        <v>140</v>
      </c>
      <c r="AU143" s="144" t="s">
        <v>81</v>
      </c>
      <c r="AY143" s="16" t="s">
        <v>137</v>
      </c>
      <c r="BE143" s="145">
        <f t="shared" si="24"/>
        <v>0</v>
      </c>
      <c r="BF143" s="145">
        <f t="shared" si="25"/>
        <v>0</v>
      </c>
      <c r="BG143" s="145">
        <f t="shared" si="26"/>
        <v>0</v>
      </c>
      <c r="BH143" s="145">
        <f t="shared" si="27"/>
        <v>0</v>
      </c>
      <c r="BI143" s="145">
        <f t="shared" si="28"/>
        <v>0</v>
      </c>
      <c r="BJ143" s="16" t="s">
        <v>81</v>
      </c>
      <c r="BK143" s="145">
        <f t="shared" si="29"/>
        <v>0</v>
      </c>
      <c r="BL143" s="16" t="s">
        <v>269</v>
      </c>
      <c r="BM143" s="144" t="s">
        <v>693</v>
      </c>
    </row>
    <row r="144" spans="2:65" s="1" customFormat="1" ht="16.5" customHeight="1">
      <c r="B144" s="31"/>
      <c r="C144" s="132" t="s">
        <v>297</v>
      </c>
      <c r="D144" s="132" t="s">
        <v>140</v>
      </c>
      <c r="E144" s="133" t="s">
        <v>694</v>
      </c>
      <c r="F144" s="134" t="s">
        <v>695</v>
      </c>
      <c r="G144" s="135" t="s">
        <v>199</v>
      </c>
      <c r="H144" s="136">
        <v>22</v>
      </c>
      <c r="I144" s="137"/>
      <c r="J144" s="138">
        <f t="shared" si="20"/>
        <v>0</v>
      </c>
      <c r="K144" s="139"/>
      <c r="L144" s="31"/>
      <c r="M144" s="140" t="s">
        <v>1</v>
      </c>
      <c r="N144" s="141" t="s">
        <v>38</v>
      </c>
      <c r="P144" s="142">
        <f t="shared" si="21"/>
        <v>0</v>
      </c>
      <c r="Q144" s="142">
        <v>0</v>
      </c>
      <c r="R144" s="142">
        <f t="shared" si="22"/>
        <v>0</v>
      </c>
      <c r="S144" s="142">
        <v>0</v>
      </c>
      <c r="T144" s="143">
        <f t="shared" si="23"/>
        <v>0</v>
      </c>
      <c r="AR144" s="144" t="s">
        <v>269</v>
      </c>
      <c r="AT144" s="144" t="s">
        <v>140</v>
      </c>
      <c r="AU144" s="144" t="s">
        <v>81</v>
      </c>
      <c r="AY144" s="16" t="s">
        <v>137</v>
      </c>
      <c r="BE144" s="145">
        <f t="shared" si="24"/>
        <v>0</v>
      </c>
      <c r="BF144" s="145">
        <f t="shared" si="25"/>
        <v>0</v>
      </c>
      <c r="BG144" s="145">
        <f t="shared" si="26"/>
        <v>0</v>
      </c>
      <c r="BH144" s="145">
        <f t="shared" si="27"/>
        <v>0</v>
      </c>
      <c r="BI144" s="145">
        <f t="shared" si="28"/>
        <v>0</v>
      </c>
      <c r="BJ144" s="16" t="s">
        <v>81</v>
      </c>
      <c r="BK144" s="145">
        <f t="shared" si="29"/>
        <v>0</v>
      </c>
      <c r="BL144" s="16" t="s">
        <v>269</v>
      </c>
      <c r="BM144" s="144" t="s">
        <v>696</v>
      </c>
    </row>
    <row r="145" spans="2:65" s="1" customFormat="1" ht="21.75" customHeight="1">
      <c r="B145" s="31"/>
      <c r="C145" s="132" t="s">
        <v>301</v>
      </c>
      <c r="D145" s="132" t="s">
        <v>140</v>
      </c>
      <c r="E145" s="133" t="s">
        <v>697</v>
      </c>
      <c r="F145" s="134" t="s">
        <v>698</v>
      </c>
      <c r="G145" s="135" t="s">
        <v>232</v>
      </c>
      <c r="H145" s="136">
        <v>11</v>
      </c>
      <c r="I145" s="137"/>
      <c r="J145" s="138">
        <f t="shared" si="20"/>
        <v>0</v>
      </c>
      <c r="K145" s="139"/>
      <c r="L145" s="31"/>
      <c r="M145" s="140" t="s">
        <v>1</v>
      </c>
      <c r="N145" s="141" t="s">
        <v>38</v>
      </c>
      <c r="P145" s="142">
        <f t="shared" si="21"/>
        <v>0</v>
      </c>
      <c r="Q145" s="142">
        <v>0</v>
      </c>
      <c r="R145" s="142">
        <f t="shared" si="22"/>
        <v>0</v>
      </c>
      <c r="S145" s="142">
        <v>0</v>
      </c>
      <c r="T145" s="143">
        <f t="shared" si="23"/>
        <v>0</v>
      </c>
      <c r="AR145" s="144" t="s">
        <v>269</v>
      </c>
      <c r="AT145" s="144" t="s">
        <v>140</v>
      </c>
      <c r="AU145" s="144" t="s">
        <v>81</v>
      </c>
      <c r="AY145" s="16" t="s">
        <v>137</v>
      </c>
      <c r="BE145" s="145">
        <f t="shared" si="24"/>
        <v>0</v>
      </c>
      <c r="BF145" s="145">
        <f t="shared" si="25"/>
        <v>0</v>
      </c>
      <c r="BG145" s="145">
        <f t="shared" si="26"/>
        <v>0</v>
      </c>
      <c r="BH145" s="145">
        <f t="shared" si="27"/>
        <v>0</v>
      </c>
      <c r="BI145" s="145">
        <f t="shared" si="28"/>
        <v>0</v>
      </c>
      <c r="BJ145" s="16" t="s">
        <v>81</v>
      </c>
      <c r="BK145" s="145">
        <f t="shared" si="29"/>
        <v>0</v>
      </c>
      <c r="BL145" s="16" t="s">
        <v>269</v>
      </c>
      <c r="BM145" s="144" t="s">
        <v>699</v>
      </c>
    </row>
    <row r="146" spans="2:65" s="1" customFormat="1" ht="16.5" customHeight="1">
      <c r="B146" s="31"/>
      <c r="C146" s="132" t="s">
        <v>7</v>
      </c>
      <c r="D146" s="132" t="s">
        <v>140</v>
      </c>
      <c r="E146" s="133" t="s">
        <v>700</v>
      </c>
      <c r="F146" s="134" t="s">
        <v>701</v>
      </c>
      <c r="G146" s="135" t="s">
        <v>199</v>
      </c>
      <c r="H146" s="136">
        <v>42</v>
      </c>
      <c r="I146" s="137"/>
      <c r="J146" s="138">
        <f t="shared" si="20"/>
        <v>0</v>
      </c>
      <c r="K146" s="139"/>
      <c r="L146" s="31"/>
      <c r="M146" s="140" t="s">
        <v>1</v>
      </c>
      <c r="N146" s="141" t="s">
        <v>38</v>
      </c>
      <c r="P146" s="142">
        <f t="shared" si="21"/>
        <v>0</v>
      </c>
      <c r="Q146" s="142">
        <v>0</v>
      </c>
      <c r="R146" s="142">
        <f t="shared" si="22"/>
        <v>0</v>
      </c>
      <c r="S146" s="142">
        <v>0</v>
      </c>
      <c r="T146" s="143">
        <f t="shared" si="23"/>
        <v>0</v>
      </c>
      <c r="AR146" s="144" t="s">
        <v>269</v>
      </c>
      <c r="AT146" s="144" t="s">
        <v>140</v>
      </c>
      <c r="AU146" s="144" t="s">
        <v>81</v>
      </c>
      <c r="AY146" s="16" t="s">
        <v>137</v>
      </c>
      <c r="BE146" s="145">
        <f t="shared" si="24"/>
        <v>0</v>
      </c>
      <c r="BF146" s="145">
        <f t="shared" si="25"/>
        <v>0</v>
      </c>
      <c r="BG146" s="145">
        <f t="shared" si="26"/>
        <v>0</v>
      </c>
      <c r="BH146" s="145">
        <f t="shared" si="27"/>
        <v>0</v>
      </c>
      <c r="BI146" s="145">
        <f t="shared" si="28"/>
        <v>0</v>
      </c>
      <c r="BJ146" s="16" t="s">
        <v>81</v>
      </c>
      <c r="BK146" s="145">
        <f t="shared" si="29"/>
        <v>0</v>
      </c>
      <c r="BL146" s="16" t="s">
        <v>269</v>
      </c>
      <c r="BM146" s="144" t="s">
        <v>702</v>
      </c>
    </row>
    <row r="147" spans="2:65" s="1" customFormat="1" ht="16.5" customHeight="1">
      <c r="B147" s="31"/>
      <c r="C147" s="132" t="s">
        <v>308</v>
      </c>
      <c r="D147" s="132" t="s">
        <v>140</v>
      </c>
      <c r="E147" s="133" t="s">
        <v>703</v>
      </c>
      <c r="F147" s="134" t="s">
        <v>704</v>
      </c>
      <c r="G147" s="135" t="s">
        <v>232</v>
      </c>
      <c r="H147" s="136">
        <v>1</v>
      </c>
      <c r="I147" s="137"/>
      <c r="J147" s="138">
        <f t="shared" si="20"/>
        <v>0</v>
      </c>
      <c r="K147" s="139"/>
      <c r="L147" s="31"/>
      <c r="M147" s="140" t="s">
        <v>1</v>
      </c>
      <c r="N147" s="141" t="s">
        <v>38</v>
      </c>
      <c r="P147" s="142">
        <f t="shared" si="21"/>
        <v>0</v>
      </c>
      <c r="Q147" s="142">
        <v>0</v>
      </c>
      <c r="R147" s="142">
        <f t="shared" si="22"/>
        <v>0</v>
      </c>
      <c r="S147" s="142">
        <v>0</v>
      </c>
      <c r="T147" s="143">
        <f t="shared" si="23"/>
        <v>0</v>
      </c>
      <c r="AR147" s="144" t="s">
        <v>269</v>
      </c>
      <c r="AT147" s="144" t="s">
        <v>140</v>
      </c>
      <c r="AU147" s="144" t="s">
        <v>81</v>
      </c>
      <c r="AY147" s="16" t="s">
        <v>137</v>
      </c>
      <c r="BE147" s="145">
        <f t="shared" si="24"/>
        <v>0</v>
      </c>
      <c r="BF147" s="145">
        <f t="shared" si="25"/>
        <v>0</v>
      </c>
      <c r="BG147" s="145">
        <f t="shared" si="26"/>
        <v>0</v>
      </c>
      <c r="BH147" s="145">
        <f t="shared" si="27"/>
        <v>0</v>
      </c>
      <c r="BI147" s="145">
        <f t="shared" si="28"/>
        <v>0</v>
      </c>
      <c r="BJ147" s="16" t="s">
        <v>81</v>
      </c>
      <c r="BK147" s="145">
        <f t="shared" si="29"/>
        <v>0</v>
      </c>
      <c r="BL147" s="16" t="s">
        <v>269</v>
      </c>
      <c r="BM147" s="144" t="s">
        <v>705</v>
      </c>
    </row>
    <row r="148" spans="2:65" s="1" customFormat="1" ht="16.5" customHeight="1">
      <c r="B148" s="31"/>
      <c r="C148" s="132" t="s">
        <v>313</v>
      </c>
      <c r="D148" s="132" t="s">
        <v>140</v>
      </c>
      <c r="E148" s="133" t="s">
        <v>706</v>
      </c>
      <c r="F148" s="134" t="s">
        <v>707</v>
      </c>
      <c r="G148" s="135" t="s">
        <v>232</v>
      </c>
      <c r="H148" s="136">
        <v>11</v>
      </c>
      <c r="I148" s="137"/>
      <c r="J148" s="138">
        <f t="shared" si="20"/>
        <v>0</v>
      </c>
      <c r="K148" s="139"/>
      <c r="L148" s="31"/>
      <c r="M148" s="140" t="s">
        <v>1</v>
      </c>
      <c r="N148" s="141" t="s">
        <v>38</v>
      </c>
      <c r="P148" s="142">
        <f t="shared" si="21"/>
        <v>0</v>
      </c>
      <c r="Q148" s="142">
        <v>0</v>
      </c>
      <c r="R148" s="142">
        <f t="shared" si="22"/>
        <v>0</v>
      </c>
      <c r="S148" s="142">
        <v>0</v>
      </c>
      <c r="T148" s="143">
        <f t="shared" si="23"/>
        <v>0</v>
      </c>
      <c r="AR148" s="144" t="s">
        <v>269</v>
      </c>
      <c r="AT148" s="144" t="s">
        <v>140</v>
      </c>
      <c r="AU148" s="144" t="s">
        <v>81</v>
      </c>
      <c r="AY148" s="16" t="s">
        <v>137</v>
      </c>
      <c r="BE148" s="145">
        <f t="shared" si="24"/>
        <v>0</v>
      </c>
      <c r="BF148" s="145">
        <f t="shared" si="25"/>
        <v>0</v>
      </c>
      <c r="BG148" s="145">
        <f t="shared" si="26"/>
        <v>0</v>
      </c>
      <c r="BH148" s="145">
        <f t="shared" si="27"/>
        <v>0</v>
      </c>
      <c r="BI148" s="145">
        <f t="shared" si="28"/>
        <v>0</v>
      </c>
      <c r="BJ148" s="16" t="s">
        <v>81</v>
      </c>
      <c r="BK148" s="145">
        <f t="shared" si="29"/>
        <v>0</v>
      </c>
      <c r="BL148" s="16" t="s">
        <v>269</v>
      </c>
      <c r="BM148" s="144" t="s">
        <v>708</v>
      </c>
    </row>
    <row r="149" spans="2:65" s="1" customFormat="1" ht="16.5" customHeight="1">
      <c r="B149" s="31"/>
      <c r="C149" s="132" t="s">
        <v>319</v>
      </c>
      <c r="D149" s="132" t="s">
        <v>140</v>
      </c>
      <c r="E149" s="133" t="s">
        <v>709</v>
      </c>
      <c r="F149" s="134" t="s">
        <v>710</v>
      </c>
      <c r="G149" s="135" t="s">
        <v>232</v>
      </c>
      <c r="H149" s="136">
        <v>1</v>
      </c>
      <c r="I149" s="137"/>
      <c r="J149" s="138">
        <f t="shared" si="20"/>
        <v>0</v>
      </c>
      <c r="K149" s="139"/>
      <c r="L149" s="31"/>
      <c r="M149" s="140" t="s">
        <v>1</v>
      </c>
      <c r="N149" s="141" t="s">
        <v>38</v>
      </c>
      <c r="P149" s="142">
        <f t="shared" si="21"/>
        <v>0</v>
      </c>
      <c r="Q149" s="142">
        <v>0</v>
      </c>
      <c r="R149" s="142">
        <f t="shared" si="22"/>
        <v>0</v>
      </c>
      <c r="S149" s="142">
        <v>0</v>
      </c>
      <c r="T149" s="143">
        <f t="shared" si="23"/>
        <v>0</v>
      </c>
      <c r="AR149" s="144" t="s">
        <v>269</v>
      </c>
      <c r="AT149" s="144" t="s">
        <v>140</v>
      </c>
      <c r="AU149" s="144" t="s">
        <v>81</v>
      </c>
      <c r="AY149" s="16" t="s">
        <v>137</v>
      </c>
      <c r="BE149" s="145">
        <f t="shared" si="24"/>
        <v>0</v>
      </c>
      <c r="BF149" s="145">
        <f t="shared" si="25"/>
        <v>0</v>
      </c>
      <c r="BG149" s="145">
        <f t="shared" si="26"/>
        <v>0</v>
      </c>
      <c r="BH149" s="145">
        <f t="shared" si="27"/>
        <v>0</v>
      </c>
      <c r="BI149" s="145">
        <f t="shared" si="28"/>
        <v>0</v>
      </c>
      <c r="BJ149" s="16" t="s">
        <v>81</v>
      </c>
      <c r="BK149" s="145">
        <f t="shared" si="29"/>
        <v>0</v>
      </c>
      <c r="BL149" s="16" t="s">
        <v>269</v>
      </c>
      <c r="BM149" s="144" t="s">
        <v>711</v>
      </c>
    </row>
    <row r="150" spans="2:65" s="1" customFormat="1" ht="16.5" customHeight="1">
      <c r="B150" s="31"/>
      <c r="C150" s="132" t="s">
        <v>324</v>
      </c>
      <c r="D150" s="132" t="s">
        <v>140</v>
      </c>
      <c r="E150" s="133" t="s">
        <v>712</v>
      </c>
      <c r="F150" s="134" t="s">
        <v>713</v>
      </c>
      <c r="G150" s="135" t="s">
        <v>666</v>
      </c>
      <c r="H150" s="136">
        <v>11</v>
      </c>
      <c r="I150" s="137"/>
      <c r="J150" s="138">
        <f t="shared" si="20"/>
        <v>0</v>
      </c>
      <c r="K150" s="139"/>
      <c r="L150" s="31"/>
      <c r="M150" s="140" t="s">
        <v>1</v>
      </c>
      <c r="N150" s="141" t="s">
        <v>38</v>
      </c>
      <c r="P150" s="142">
        <f t="shared" si="21"/>
        <v>0</v>
      </c>
      <c r="Q150" s="142">
        <v>0</v>
      </c>
      <c r="R150" s="142">
        <f t="shared" si="22"/>
        <v>0</v>
      </c>
      <c r="S150" s="142">
        <v>0</v>
      </c>
      <c r="T150" s="143">
        <f t="shared" si="23"/>
        <v>0</v>
      </c>
      <c r="AR150" s="144" t="s">
        <v>269</v>
      </c>
      <c r="AT150" s="144" t="s">
        <v>140</v>
      </c>
      <c r="AU150" s="144" t="s">
        <v>81</v>
      </c>
      <c r="AY150" s="16" t="s">
        <v>137</v>
      </c>
      <c r="BE150" s="145">
        <f t="shared" si="24"/>
        <v>0</v>
      </c>
      <c r="BF150" s="145">
        <f t="shared" si="25"/>
        <v>0</v>
      </c>
      <c r="BG150" s="145">
        <f t="shared" si="26"/>
        <v>0</v>
      </c>
      <c r="BH150" s="145">
        <f t="shared" si="27"/>
        <v>0</v>
      </c>
      <c r="BI150" s="145">
        <f t="shared" si="28"/>
        <v>0</v>
      </c>
      <c r="BJ150" s="16" t="s">
        <v>81</v>
      </c>
      <c r="BK150" s="145">
        <f t="shared" si="29"/>
        <v>0</v>
      </c>
      <c r="BL150" s="16" t="s">
        <v>269</v>
      </c>
      <c r="BM150" s="144" t="s">
        <v>714</v>
      </c>
    </row>
    <row r="151" spans="2:65" s="1" customFormat="1" ht="16.5" customHeight="1">
      <c r="B151" s="31"/>
      <c r="C151" s="132" t="s">
        <v>328</v>
      </c>
      <c r="D151" s="132" t="s">
        <v>140</v>
      </c>
      <c r="E151" s="133" t="s">
        <v>715</v>
      </c>
      <c r="F151" s="134" t="s">
        <v>716</v>
      </c>
      <c r="G151" s="135" t="s">
        <v>232</v>
      </c>
      <c r="H151" s="136">
        <v>11</v>
      </c>
      <c r="I151" s="137"/>
      <c r="J151" s="138">
        <f t="shared" si="20"/>
        <v>0</v>
      </c>
      <c r="K151" s="139"/>
      <c r="L151" s="31"/>
      <c r="M151" s="140" t="s">
        <v>1</v>
      </c>
      <c r="N151" s="141" t="s">
        <v>38</v>
      </c>
      <c r="P151" s="142">
        <f t="shared" si="21"/>
        <v>0</v>
      </c>
      <c r="Q151" s="142">
        <v>0</v>
      </c>
      <c r="R151" s="142">
        <f t="shared" si="22"/>
        <v>0</v>
      </c>
      <c r="S151" s="142">
        <v>0</v>
      </c>
      <c r="T151" s="143">
        <f t="shared" si="23"/>
        <v>0</v>
      </c>
      <c r="AR151" s="144" t="s">
        <v>269</v>
      </c>
      <c r="AT151" s="144" t="s">
        <v>140</v>
      </c>
      <c r="AU151" s="144" t="s">
        <v>81</v>
      </c>
      <c r="AY151" s="16" t="s">
        <v>137</v>
      </c>
      <c r="BE151" s="145">
        <f t="shared" si="24"/>
        <v>0</v>
      </c>
      <c r="BF151" s="145">
        <f t="shared" si="25"/>
        <v>0</v>
      </c>
      <c r="BG151" s="145">
        <f t="shared" si="26"/>
        <v>0</v>
      </c>
      <c r="BH151" s="145">
        <f t="shared" si="27"/>
        <v>0</v>
      </c>
      <c r="BI151" s="145">
        <f t="shared" si="28"/>
        <v>0</v>
      </c>
      <c r="BJ151" s="16" t="s">
        <v>81</v>
      </c>
      <c r="BK151" s="145">
        <f t="shared" si="29"/>
        <v>0</v>
      </c>
      <c r="BL151" s="16" t="s">
        <v>269</v>
      </c>
      <c r="BM151" s="144" t="s">
        <v>717</v>
      </c>
    </row>
    <row r="152" spans="2:65" s="1" customFormat="1" ht="16.5" customHeight="1">
      <c r="B152" s="31"/>
      <c r="C152" s="132" t="s">
        <v>334</v>
      </c>
      <c r="D152" s="132" t="s">
        <v>140</v>
      </c>
      <c r="E152" s="133" t="s">
        <v>718</v>
      </c>
      <c r="F152" s="134" t="s">
        <v>719</v>
      </c>
      <c r="G152" s="135" t="s">
        <v>232</v>
      </c>
      <c r="H152" s="136">
        <v>1</v>
      </c>
      <c r="I152" s="137"/>
      <c r="J152" s="138">
        <f t="shared" si="20"/>
        <v>0</v>
      </c>
      <c r="K152" s="139"/>
      <c r="L152" s="31"/>
      <c r="M152" s="140" t="s">
        <v>1</v>
      </c>
      <c r="N152" s="141" t="s">
        <v>38</v>
      </c>
      <c r="P152" s="142">
        <f t="shared" si="21"/>
        <v>0</v>
      </c>
      <c r="Q152" s="142">
        <v>0</v>
      </c>
      <c r="R152" s="142">
        <f t="shared" si="22"/>
        <v>0</v>
      </c>
      <c r="S152" s="142">
        <v>0</v>
      </c>
      <c r="T152" s="143">
        <f t="shared" si="23"/>
        <v>0</v>
      </c>
      <c r="AR152" s="144" t="s">
        <v>269</v>
      </c>
      <c r="AT152" s="144" t="s">
        <v>140</v>
      </c>
      <c r="AU152" s="144" t="s">
        <v>81</v>
      </c>
      <c r="AY152" s="16" t="s">
        <v>137</v>
      </c>
      <c r="BE152" s="145">
        <f t="shared" si="24"/>
        <v>0</v>
      </c>
      <c r="BF152" s="145">
        <f t="shared" si="25"/>
        <v>0</v>
      </c>
      <c r="BG152" s="145">
        <f t="shared" si="26"/>
        <v>0</v>
      </c>
      <c r="BH152" s="145">
        <f t="shared" si="27"/>
        <v>0</v>
      </c>
      <c r="BI152" s="145">
        <f t="shared" si="28"/>
        <v>0</v>
      </c>
      <c r="BJ152" s="16" t="s">
        <v>81</v>
      </c>
      <c r="BK152" s="145">
        <f t="shared" si="29"/>
        <v>0</v>
      </c>
      <c r="BL152" s="16" t="s">
        <v>269</v>
      </c>
      <c r="BM152" s="144" t="s">
        <v>720</v>
      </c>
    </row>
    <row r="153" spans="2:65" s="1" customFormat="1" ht="16.5" customHeight="1">
      <c r="B153" s="31"/>
      <c r="C153" s="132" t="s">
        <v>340</v>
      </c>
      <c r="D153" s="132" t="s">
        <v>140</v>
      </c>
      <c r="E153" s="133" t="s">
        <v>721</v>
      </c>
      <c r="F153" s="134" t="s">
        <v>722</v>
      </c>
      <c r="G153" s="135" t="s">
        <v>239</v>
      </c>
      <c r="H153" s="136">
        <v>1</v>
      </c>
      <c r="I153" s="137"/>
      <c r="J153" s="138">
        <f t="shared" si="20"/>
        <v>0</v>
      </c>
      <c r="K153" s="139"/>
      <c r="L153" s="31"/>
      <c r="M153" s="140" t="s">
        <v>1</v>
      </c>
      <c r="N153" s="141" t="s">
        <v>38</v>
      </c>
      <c r="P153" s="142">
        <f t="shared" si="21"/>
        <v>0</v>
      </c>
      <c r="Q153" s="142">
        <v>0</v>
      </c>
      <c r="R153" s="142">
        <f t="shared" si="22"/>
        <v>0</v>
      </c>
      <c r="S153" s="142">
        <v>0</v>
      </c>
      <c r="T153" s="143">
        <f t="shared" si="23"/>
        <v>0</v>
      </c>
      <c r="AR153" s="144" t="s">
        <v>269</v>
      </c>
      <c r="AT153" s="144" t="s">
        <v>140</v>
      </c>
      <c r="AU153" s="144" t="s">
        <v>81</v>
      </c>
      <c r="AY153" s="16" t="s">
        <v>137</v>
      </c>
      <c r="BE153" s="145">
        <f t="shared" si="24"/>
        <v>0</v>
      </c>
      <c r="BF153" s="145">
        <f t="shared" si="25"/>
        <v>0</v>
      </c>
      <c r="BG153" s="145">
        <f t="shared" si="26"/>
        <v>0</v>
      </c>
      <c r="BH153" s="145">
        <f t="shared" si="27"/>
        <v>0</v>
      </c>
      <c r="BI153" s="145">
        <f t="shared" si="28"/>
        <v>0</v>
      </c>
      <c r="BJ153" s="16" t="s">
        <v>81</v>
      </c>
      <c r="BK153" s="145">
        <f t="shared" si="29"/>
        <v>0</v>
      </c>
      <c r="BL153" s="16" t="s">
        <v>269</v>
      </c>
      <c r="BM153" s="144" t="s">
        <v>723</v>
      </c>
    </row>
    <row r="154" spans="2:65" s="1" customFormat="1" ht="21.75" customHeight="1">
      <c r="B154" s="31"/>
      <c r="C154" s="132" t="s">
        <v>344</v>
      </c>
      <c r="D154" s="132" t="s">
        <v>140</v>
      </c>
      <c r="E154" s="133" t="s">
        <v>724</v>
      </c>
      <c r="F154" s="134" t="s">
        <v>725</v>
      </c>
      <c r="G154" s="135" t="s">
        <v>666</v>
      </c>
      <c r="H154" s="136">
        <v>11</v>
      </c>
      <c r="I154" s="137"/>
      <c r="J154" s="138">
        <f t="shared" si="20"/>
        <v>0</v>
      </c>
      <c r="K154" s="139"/>
      <c r="L154" s="31"/>
      <c r="M154" s="140" t="s">
        <v>1</v>
      </c>
      <c r="N154" s="141" t="s">
        <v>38</v>
      </c>
      <c r="P154" s="142">
        <f t="shared" si="21"/>
        <v>0</v>
      </c>
      <c r="Q154" s="142">
        <v>0</v>
      </c>
      <c r="R154" s="142">
        <f t="shared" si="22"/>
        <v>0</v>
      </c>
      <c r="S154" s="142">
        <v>0</v>
      </c>
      <c r="T154" s="143">
        <f t="shared" si="23"/>
        <v>0</v>
      </c>
      <c r="AR154" s="144" t="s">
        <v>269</v>
      </c>
      <c r="AT154" s="144" t="s">
        <v>140</v>
      </c>
      <c r="AU154" s="144" t="s">
        <v>81</v>
      </c>
      <c r="AY154" s="16" t="s">
        <v>137</v>
      </c>
      <c r="BE154" s="145">
        <f t="shared" si="24"/>
        <v>0</v>
      </c>
      <c r="BF154" s="145">
        <f t="shared" si="25"/>
        <v>0</v>
      </c>
      <c r="BG154" s="145">
        <f t="shared" si="26"/>
        <v>0</v>
      </c>
      <c r="BH154" s="145">
        <f t="shared" si="27"/>
        <v>0</v>
      </c>
      <c r="BI154" s="145">
        <f t="shared" si="28"/>
        <v>0</v>
      </c>
      <c r="BJ154" s="16" t="s">
        <v>81</v>
      </c>
      <c r="BK154" s="145">
        <f t="shared" si="29"/>
        <v>0</v>
      </c>
      <c r="BL154" s="16" t="s">
        <v>269</v>
      </c>
      <c r="BM154" s="144" t="s">
        <v>726</v>
      </c>
    </row>
    <row r="155" spans="2:65" s="11" customFormat="1" ht="25.9" customHeight="1">
      <c r="B155" s="120"/>
      <c r="D155" s="121" t="s">
        <v>72</v>
      </c>
      <c r="E155" s="122" t="s">
        <v>727</v>
      </c>
      <c r="F155" s="122" t="s">
        <v>728</v>
      </c>
      <c r="I155" s="123"/>
      <c r="J155" s="124">
        <f>BK155</f>
        <v>0</v>
      </c>
      <c r="L155" s="120"/>
      <c r="M155" s="125"/>
      <c r="P155" s="126">
        <f>SUM(P156:P170)</f>
        <v>0</v>
      </c>
      <c r="R155" s="126">
        <f>SUM(R156:R170)</f>
        <v>0</v>
      </c>
      <c r="T155" s="127">
        <f>SUM(T156:T170)</f>
        <v>0</v>
      </c>
      <c r="AR155" s="121" t="s">
        <v>83</v>
      </c>
      <c r="AT155" s="128" t="s">
        <v>72</v>
      </c>
      <c r="AU155" s="128" t="s">
        <v>73</v>
      </c>
      <c r="AY155" s="121" t="s">
        <v>137</v>
      </c>
      <c r="BK155" s="129">
        <f>SUM(BK156:BK170)</f>
        <v>0</v>
      </c>
    </row>
    <row r="156" spans="2:65" s="1" customFormat="1" ht="16.5" customHeight="1">
      <c r="B156" s="31"/>
      <c r="C156" s="132" t="s">
        <v>348</v>
      </c>
      <c r="D156" s="132" t="s">
        <v>140</v>
      </c>
      <c r="E156" s="133" t="s">
        <v>729</v>
      </c>
      <c r="F156" s="134" t="s">
        <v>730</v>
      </c>
      <c r="G156" s="135" t="s">
        <v>666</v>
      </c>
      <c r="H156" s="136">
        <v>1</v>
      </c>
      <c r="I156" s="137"/>
      <c r="J156" s="138">
        <f t="shared" ref="J156:J170" si="30">ROUND(I156*H156,2)</f>
        <v>0</v>
      </c>
      <c r="K156" s="139"/>
      <c r="L156" s="31"/>
      <c r="M156" s="140" t="s">
        <v>1</v>
      </c>
      <c r="N156" s="141" t="s">
        <v>38</v>
      </c>
      <c r="P156" s="142">
        <f t="shared" ref="P156:P170" si="31">O156*H156</f>
        <v>0</v>
      </c>
      <c r="Q156" s="142">
        <v>0</v>
      </c>
      <c r="R156" s="142">
        <f t="shared" ref="R156:R170" si="32">Q156*H156</f>
        <v>0</v>
      </c>
      <c r="S156" s="142">
        <v>0</v>
      </c>
      <c r="T156" s="143">
        <f t="shared" ref="T156:T170" si="33">S156*H156</f>
        <v>0</v>
      </c>
      <c r="AR156" s="144" t="s">
        <v>269</v>
      </c>
      <c r="AT156" s="144" t="s">
        <v>140</v>
      </c>
      <c r="AU156" s="144" t="s">
        <v>81</v>
      </c>
      <c r="AY156" s="16" t="s">
        <v>137</v>
      </c>
      <c r="BE156" s="145">
        <f t="shared" ref="BE156:BE170" si="34">IF(N156="základní",J156,0)</f>
        <v>0</v>
      </c>
      <c r="BF156" s="145">
        <f t="shared" ref="BF156:BF170" si="35">IF(N156="snížená",J156,0)</f>
        <v>0</v>
      </c>
      <c r="BG156" s="145">
        <f t="shared" ref="BG156:BG170" si="36">IF(N156="zákl. přenesená",J156,0)</f>
        <v>0</v>
      </c>
      <c r="BH156" s="145">
        <f t="shared" ref="BH156:BH170" si="37">IF(N156="sníž. přenesená",J156,0)</f>
        <v>0</v>
      </c>
      <c r="BI156" s="145">
        <f t="shared" ref="BI156:BI170" si="38">IF(N156="nulová",J156,0)</f>
        <v>0</v>
      </c>
      <c r="BJ156" s="16" t="s">
        <v>81</v>
      </c>
      <c r="BK156" s="145">
        <f t="shared" ref="BK156:BK170" si="39">ROUND(I156*H156,2)</f>
        <v>0</v>
      </c>
      <c r="BL156" s="16" t="s">
        <v>269</v>
      </c>
      <c r="BM156" s="144" t="s">
        <v>731</v>
      </c>
    </row>
    <row r="157" spans="2:65" s="1" customFormat="1" ht="16.5" customHeight="1">
      <c r="B157" s="31"/>
      <c r="C157" s="132" t="s">
        <v>352</v>
      </c>
      <c r="D157" s="132" t="s">
        <v>140</v>
      </c>
      <c r="E157" s="133" t="s">
        <v>732</v>
      </c>
      <c r="F157" s="134" t="s">
        <v>733</v>
      </c>
      <c r="G157" s="135" t="s">
        <v>666</v>
      </c>
      <c r="H157" s="136">
        <v>6</v>
      </c>
      <c r="I157" s="137"/>
      <c r="J157" s="138">
        <f t="shared" si="30"/>
        <v>0</v>
      </c>
      <c r="K157" s="139"/>
      <c r="L157" s="31"/>
      <c r="M157" s="140" t="s">
        <v>1</v>
      </c>
      <c r="N157" s="141" t="s">
        <v>38</v>
      </c>
      <c r="P157" s="142">
        <f t="shared" si="31"/>
        <v>0</v>
      </c>
      <c r="Q157" s="142">
        <v>0</v>
      </c>
      <c r="R157" s="142">
        <f t="shared" si="32"/>
        <v>0</v>
      </c>
      <c r="S157" s="142">
        <v>0</v>
      </c>
      <c r="T157" s="143">
        <f t="shared" si="33"/>
        <v>0</v>
      </c>
      <c r="AR157" s="144" t="s">
        <v>269</v>
      </c>
      <c r="AT157" s="144" t="s">
        <v>140</v>
      </c>
      <c r="AU157" s="144" t="s">
        <v>81</v>
      </c>
      <c r="AY157" s="16" t="s">
        <v>137</v>
      </c>
      <c r="BE157" s="145">
        <f t="shared" si="34"/>
        <v>0</v>
      </c>
      <c r="BF157" s="145">
        <f t="shared" si="35"/>
        <v>0</v>
      </c>
      <c r="BG157" s="145">
        <f t="shared" si="36"/>
        <v>0</v>
      </c>
      <c r="BH157" s="145">
        <f t="shared" si="37"/>
        <v>0</v>
      </c>
      <c r="BI157" s="145">
        <f t="shared" si="38"/>
        <v>0</v>
      </c>
      <c r="BJ157" s="16" t="s">
        <v>81</v>
      </c>
      <c r="BK157" s="145">
        <f t="shared" si="39"/>
        <v>0</v>
      </c>
      <c r="BL157" s="16" t="s">
        <v>269</v>
      </c>
      <c r="BM157" s="144" t="s">
        <v>734</v>
      </c>
    </row>
    <row r="158" spans="2:65" s="1" customFormat="1" ht="16.5" customHeight="1">
      <c r="B158" s="31"/>
      <c r="C158" s="132" t="s">
        <v>276</v>
      </c>
      <c r="D158" s="132" t="s">
        <v>140</v>
      </c>
      <c r="E158" s="133" t="s">
        <v>735</v>
      </c>
      <c r="F158" s="134" t="s">
        <v>736</v>
      </c>
      <c r="G158" s="135" t="s">
        <v>666</v>
      </c>
      <c r="H158" s="136">
        <v>8</v>
      </c>
      <c r="I158" s="137"/>
      <c r="J158" s="138">
        <f t="shared" si="30"/>
        <v>0</v>
      </c>
      <c r="K158" s="139"/>
      <c r="L158" s="31"/>
      <c r="M158" s="140" t="s">
        <v>1</v>
      </c>
      <c r="N158" s="141" t="s">
        <v>38</v>
      </c>
      <c r="P158" s="142">
        <f t="shared" si="31"/>
        <v>0</v>
      </c>
      <c r="Q158" s="142">
        <v>0</v>
      </c>
      <c r="R158" s="142">
        <f t="shared" si="32"/>
        <v>0</v>
      </c>
      <c r="S158" s="142">
        <v>0</v>
      </c>
      <c r="T158" s="143">
        <f t="shared" si="33"/>
        <v>0</v>
      </c>
      <c r="AR158" s="144" t="s">
        <v>269</v>
      </c>
      <c r="AT158" s="144" t="s">
        <v>140</v>
      </c>
      <c r="AU158" s="144" t="s">
        <v>81</v>
      </c>
      <c r="AY158" s="16" t="s">
        <v>137</v>
      </c>
      <c r="BE158" s="145">
        <f t="shared" si="34"/>
        <v>0</v>
      </c>
      <c r="BF158" s="145">
        <f t="shared" si="35"/>
        <v>0</v>
      </c>
      <c r="BG158" s="145">
        <f t="shared" si="36"/>
        <v>0</v>
      </c>
      <c r="BH158" s="145">
        <f t="shared" si="37"/>
        <v>0</v>
      </c>
      <c r="BI158" s="145">
        <f t="shared" si="38"/>
        <v>0</v>
      </c>
      <c r="BJ158" s="16" t="s">
        <v>81</v>
      </c>
      <c r="BK158" s="145">
        <f t="shared" si="39"/>
        <v>0</v>
      </c>
      <c r="BL158" s="16" t="s">
        <v>269</v>
      </c>
      <c r="BM158" s="144" t="s">
        <v>737</v>
      </c>
    </row>
    <row r="159" spans="2:65" s="1" customFormat="1" ht="16.5" customHeight="1">
      <c r="B159" s="31"/>
      <c r="C159" s="132" t="s">
        <v>359</v>
      </c>
      <c r="D159" s="132" t="s">
        <v>140</v>
      </c>
      <c r="E159" s="133" t="s">
        <v>738</v>
      </c>
      <c r="F159" s="134" t="s">
        <v>739</v>
      </c>
      <c r="G159" s="135" t="s">
        <v>232</v>
      </c>
      <c r="H159" s="136">
        <v>6</v>
      </c>
      <c r="I159" s="137"/>
      <c r="J159" s="138">
        <f t="shared" si="30"/>
        <v>0</v>
      </c>
      <c r="K159" s="139"/>
      <c r="L159" s="31"/>
      <c r="M159" s="140" t="s">
        <v>1</v>
      </c>
      <c r="N159" s="141" t="s">
        <v>38</v>
      </c>
      <c r="P159" s="142">
        <f t="shared" si="31"/>
        <v>0</v>
      </c>
      <c r="Q159" s="142">
        <v>0</v>
      </c>
      <c r="R159" s="142">
        <f t="shared" si="32"/>
        <v>0</v>
      </c>
      <c r="S159" s="142">
        <v>0</v>
      </c>
      <c r="T159" s="143">
        <f t="shared" si="33"/>
        <v>0</v>
      </c>
      <c r="AR159" s="144" t="s">
        <v>269</v>
      </c>
      <c r="AT159" s="144" t="s">
        <v>140</v>
      </c>
      <c r="AU159" s="144" t="s">
        <v>81</v>
      </c>
      <c r="AY159" s="16" t="s">
        <v>137</v>
      </c>
      <c r="BE159" s="145">
        <f t="shared" si="34"/>
        <v>0</v>
      </c>
      <c r="BF159" s="145">
        <f t="shared" si="35"/>
        <v>0</v>
      </c>
      <c r="BG159" s="145">
        <f t="shared" si="36"/>
        <v>0</v>
      </c>
      <c r="BH159" s="145">
        <f t="shared" si="37"/>
        <v>0</v>
      </c>
      <c r="BI159" s="145">
        <f t="shared" si="38"/>
        <v>0</v>
      </c>
      <c r="BJ159" s="16" t="s">
        <v>81</v>
      </c>
      <c r="BK159" s="145">
        <f t="shared" si="39"/>
        <v>0</v>
      </c>
      <c r="BL159" s="16" t="s">
        <v>269</v>
      </c>
      <c r="BM159" s="144" t="s">
        <v>740</v>
      </c>
    </row>
    <row r="160" spans="2:65" s="1" customFormat="1" ht="24.2" customHeight="1">
      <c r="B160" s="31"/>
      <c r="C160" s="132" t="s">
        <v>363</v>
      </c>
      <c r="D160" s="132" t="s">
        <v>140</v>
      </c>
      <c r="E160" s="133" t="s">
        <v>741</v>
      </c>
      <c r="F160" s="134" t="s">
        <v>742</v>
      </c>
      <c r="G160" s="135" t="s">
        <v>232</v>
      </c>
      <c r="H160" s="136">
        <v>1</v>
      </c>
      <c r="I160" s="137"/>
      <c r="J160" s="138">
        <f t="shared" si="30"/>
        <v>0</v>
      </c>
      <c r="K160" s="139"/>
      <c r="L160" s="31"/>
      <c r="M160" s="140" t="s">
        <v>1</v>
      </c>
      <c r="N160" s="141" t="s">
        <v>38</v>
      </c>
      <c r="P160" s="142">
        <f t="shared" si="31"/>
        <v>0</v>
      </c>
      <c r="Q160" s="142">
        <v>0</v>
      </c>
      <c r="R160" s="142">
        <f t="shared" si="32"/>
        <v>0</v>
      </c>
      <c r="S160" s="142">
        <v>0</v>
      </c>
      <c r="T160" s="143">
        <f t="shared" si="33"/>
        <v>0</v>
      </c>
      <c r="AR160" s="144" t="s">
        <v>269</v>
      </c>
      <c r="AT160" s="144" t="s">
        <v>140</v>
      </c>
      <c r="AU160" s="144" t="s">
        <v>81</v>
      </c>
      <c r="AY160" s="16" t="s">
        <v>137</v>
      </c>
      <c r="BE160" s="145">
        <f t="shared" si="34"/>
        <v>0</v>
      </c>
      <c r="BF160" s="145">
        <f t="shared" si="35"/>
        <v>0</v>
      </c>
      <c r="BG160" s="145">
        <f t="shared" si="36"/>
        <v>0</v>
      </c>
      <c r="BH160" s="145">
        <f t="shared" si="37"/>
        <v>0</v>
      </c>
      <c r="BI160" s="145">
        <f t="shared" si="38"/>
        <v>0</v>
      </c>
      <c r="BJ160" s="16" t="s">
        <v>81</v>
      </c>
      <c r="BK160" s="145">
        <f t="shared" si="39"/>
        <v>0</v>
      </c>
      <c r="BL160" s="16" t="s">
        <v>269</v>
      </c>
      <c r="BM160" s="144" t="s">
        <v>743</v>
      </c>
    </row>
    <row r="161" spans="2:65" s="1" customFormat="1" ht="24.2" customHeight="1">
      <c r="B161" s="31"/>
      <c r="C161" s="132" t="s">
        <v>367</v>
      </c>
      <c r="D161" s="132" t="s">
        <v>140</v>
      </c>
      <c r="E161" s="133" t="s">
        <v>744</v>
      </c>
      <c r="F161" s="134" t="s">
        <v>745</v>
      </c>
      <c r="G161" s="135" t="s">
        <v>232</v>
      </c>
      <c r="H161" s="136">
        <v>6</v>
      </c>
      <c r="I161" s="137"/>
      <c r="J161" s="138">
        <f t="shared" si="30"/>
        <v>0</v>
      </c>
      <c r="K161" s="139"/>
      <c r="L161" s="31"/>
      <c r="M161" s="140" t="s">
        <v>1</v>
      </c>
      <c r="N161" s="141" t="s">
        <v>38</v>
      </c>
      <c r="P161" s="142">
        <f t="shared" si="31"/>
        <v>0</v>
      </c>
      <c r="Q161" s="142">
        <v>0</v>
      </c>
      <c r="R161" s="142">
        <f t="shared" si="32"/>
        <v>0</v>
      </c>
      <c r="S161" s="142">
        <v>0</v>
      </c>
      <c r="T161" s="143">
        <f t="shared" si="33"/>
        <v>0</v>
      </c>
      <c r="AR161" s="144" t="s">
        <v>269</v>
      </c>
      <c r="AT161" s="144" t="s">
        <v>140</v>
      </c>
      <c r="AU161" s="144" t="s">
        <v>81</v>
      </c>
      <c r="AY161" s="16" t="s">
        <v>137</v>
      </c>
      <c r="BE161" s="145">
        <f t="shared" si="34"/>
        <v>0</v>
      </c>
      <c r="BF161" s="145">
        <f t="shared" si="35"/>
        <v>0</v>
      </c>
      <c r="BG161" s="145">
        <f t="shared" si="36"/>
        <v>0</v>
      </c>
      <c r="BH161" s="145">
        <f t="shared" si="37"/>
        <v>0</v>
      </c>
      <c r="BI161" s="145">
        <f t="shared" si="38"/>
        <v>0</v>
      </c>
      <c r="BJ161" s="16" t="s">
        <v>81</v>
      </c>
      <c r="BK161" s="145">
        <f t="shared" si="39"/>
        <v>0</v>
      </c>
      <c r="BL161" s="16" t="s">
        <v>269</v>
      </c>
      <c r="BM161" s="144" t="s">
        <v>746</v>
      </c>
    </row>
    <row r="162" spans="2:65" s="1" customFormat="1" ht="24.2" customHeight="1">
      <c r="B162" s="31"/>
      <c r="C162" s="132" t="s">
        <v>373</v>
      </c>
      <c r="D162" s="132" t="s">
        <v>140</v>
      </c>
      <c r="E162" s="133" t="s">
        <v>747</v>
      </c>
      <c r="F162" s="134" t="s">
        <v>748</v>
      </c>
      <c r="G162" s="135" t="s">
        <v>232</v>
      </c>
      <c r="H162" s="136">
        <v>1</v>
      </c>
      <c r="I162" s="137"/>
      <c r="J162" s="138">
        <f t="shared" si="30"/>
        <v>0</v>
      </c>
      <c r="K162" s="139"/>
      <c r="L162" s="31"/>
      <c r="M162" s="140" t="s">
        <v>1</v>
      </c>
      <c r="N162" s="141" t="s">
        <v>38</v>
      </c>
      <c r="P162" s="142">
        <f t="shared" si="31"/>
        <v>0</v>
      </c>
      <c r="Q162" s="142">
        <v>0</v>
      </c>
      <c r="R162" s="142">
        <f t="shared" si="32"/>
        <v>0</v>
      </c>
      <c r="S162" s="142">
        <v>0</v>
      </c>
      <c r="T162" s="143">
        <f t="shared" si="33"/>
        <v>0</v>
      </c>
      <c r="AR162" s="144" t="s">
        <v>269</v>
      </c>
      <c r="AT162" s="144" t="s">
        <v>140</v>
      </c>
      <c r="AU162" s="144" t="s">
        <v>81</v>
      </c>
      <c r="AY162" s="16" t="s">
        <v>137</v>
      </c>
      <c r="BE162" s="145">
        <f t="shared" si="34"/>
        <v>0</v>
      </c>
      <c r="BF162" s="145">
        <f t="shared" si="35"/>
        <v>0</v>
      </c>
      <c r="BG162" s="145">
        <f t="shared" si="36"/>
        <v>0</v>
      </c>
      <c r="BH162" s="145">
        <f t="shared" si="37"/>
        <v>0</v>
      </c>
      <c r="BI162" s="145">
        <f t="shared" si="38"/>
        <v>0</v>
      </c>
      <c r="BJ162" s="16" t="s">
        <v>81</v>
      </c>
      <c r="BK162" s="145">
        <f t="shared" si="39"/>
        <v>0</v>
      </c>
      <c r="BL162" s="16" t="s">
        <v>269</v>
      </c>
      <c r="BM162" s="144" t="s">
        <v>749</v>
      </c>
    </row>
    <row r="163" spans="2:65" s="1" customFormat="1" ht="16.5" customHeight="1">
      <c r="B163" s="31"/>
      <c r="C163" s="132" t="s">
        <v>387</v>
      </c>
      <c r="D163" s="132" t="s">
        <v>140</v>
      </c>
      <c r="E163" s="133" t="s">
        <v>750</v>
      </c>
      <c r="F163" s="134" t="s">
        <v>784</v>
      </c>
      <c r="G163" s="135" t="s">
        <v>232</v>
      </c>
      <c r="H163" s="136">
        <v>1</v>
      </c>
      <c r="I163" s="137"/>
      <c r="J163" s="138">
        <f t="shared" si="30"/>
        <v>0</v>
      </c>
      <c r="K163" s="139"/>
      <c r="L163" s="31"/>
      <c r="M163" s="140" t="s">
        <v>1</v>
      </c>
      <c r="N163" s="141" t="s">
        <v>38</v>
      </c>
      <c r="P163" s="142">
        <f t="shared" si="31"/>
        <v>0</v>
      </c>
      <c r="Q163" s="142">
        <v>0</v>
      </c>
      <c r="R163" s="142">
        <f t="shared" si="32"/>
        <v>0</v>
      </c>
      <c r="S163" s="142">
        <v>0</v>
      </c>
      <c r="T163" s="143">
        <f t="shared" si="33"/>
        <v>0</v>
      </c>
      <c r="AR163" s="144" t="s">
        <v>269</v>
      </c>
      <c r="AT163" s="144" t="s">
        <v>140</v>
      </c>
      <c r="AU163" s="144" t="s">
        <v>81</v>
      </c>
      <c r="AY163" s="16" t="s">
        <v>137</v>
      </c>
      <c r="BE163" s="145">
        <f t="shared" si="34"/>
        <v>0</v>
      </c>
      <c r="BF163" s="145">
        <f t="shared" si="35"/>
        <v>0</v>
      </c>
      <c r="BG163" s="145">
        <f t="shared" si="36"/>
        <v>0</v>
      </c>
      <c r="BH163" s="145">
        <f t="shared" si="37"/>
        <v>0</v>
      </c>
      <c r="BI163" s="145">
        <f t="shared" si="38"/>
        <v>0</v>
      </c>
      <c r="BJ163" s="16" t="s">
        <v>81</v>
      </c>
      <c r="BK163" s="145">
        <f t="shared" si="39"/>
        <v>0</v>
      </c>
      <c r="BL163" s="16" t="s">
        <v>269</v>
      </c>
      <c r="BM163" s="144" t="s">
        <v>751</v>
      </c>
    </row>
    <row r="164" spans="2:65" s="1" customFormat="1" ht="24.2" customHeight="1">
      <c r="B164" s="31"/>
      <c r="C164" s="132" t="s">
        <v>391</v>
      </c>
      <c r="D164" s="132" t="s">
        <v>140</v>
      </c>
      <c r="E164" s="133" t="s">
        <v>752</v>
      </c>
      <c r="F164" s="134" t="s">
        <v>785</v>
      </c>
      <c r="G164" s="135" t="s">
        <v>232</v>
      </c>
      <c r="H164" s="136">
        <v>5</v>
      </c>
      <c r="I164" s="137"/>
      <c r="J164" s="138">
        <f t="shared" si="30"/>
        <v>0</v>
      </c>
      <c r="K164" s="139"/>
      <c r="L164" s="31"/>
      <c r="M164" s="140" t="s">
        <v>1</v>
      </c>
      <c r="N164" s="141" t="s">
        <v>38</v>
      </c>
      <c r="P164" s="142">
        <f t="shared" si="31"/>
        <v>0</v>
      </c>
      <c r="Q164" s="142">
        <v>0</v>
      </c>
      <c r="R164" s="142">
        <f t="shared" si="32"/>
        <v>0</v>
      </c>
      <c r="S164" s="142">
        <v>0</v>
      </c>
      <c r="T164" s="143">
        <f t="shared" si="33"/>
        <v>0</v>
      </c>
      <c r="AR164" s="144" t="s">
        <v>269</v>
      </c>
      <c r="AT164" s="144" t="s">
        <v>140</v>
      </c>
      <c r="AU164" s="144" t="s">
        <v>81</v>
      </c>
      <c r="AY164" s="16" t="s">
        <v>137</v>
      </c>
      <c r="BE164" s="145">
        <f t="shared" si="34"/>
        <v>0</v>
      </c>
      <c r="BF164" s="145">
        <f t="shared" si="35"/>
        <v>0</v>
      </c>
      <c r="BG164" s="145">
        <f t="shared" si="36"/>
        <v>0</v>
      </c>
      <c r="BH164" s="145">
        <f t="shared" si="37"/>
        <v>0</v>
      </c>
      <c r="BI164" s="145">
        <f t="shared" si="38"/>
        <v>0</v>
      </c>
      <c r="BJ164" s="16" t="s">
        <v>81</v>
      </c>
      <c r="BK164" s="145">
        <f t="shared" si="39"/>
        <v>0</v>
      </c>
      <c r="BL164" s="16" t="s">
        <v>269</v>
      </c>
      <c r="BM164" s="144" t="s">
        <v>753</v>
      </c>
    </row>
    <row r="165" spans="2:65" s="1" customFormat="1" ht="24.2" customHeight="1">
      <c r="B165" s="31"/>
      <c r="C165" s="132" t="s">
        <v>395</v>
      </c>
      <c r="D165" s="132" t="s">
        <v>140</v>
      </c>
      <c r="E165" s="133" t="s">
        <v>754</v>
      </c>
      <c r="F165" s="134" t="s">
        <v>786</v>
      </c>
      <c r="G165" s="135" t="s">
        <v>232</v>
      </c>
      <c r="H165" s="136">
        <v>1</v>
      </c>
      <c r="I165" s="137"/>
      <c r="J165" s="138">
        <f t="shared" si="30"/>
        <v>0</v>
      </c>
      <c r="K165" s="139"/>
      <c r="L165" s="31"/>
      <c r="M165" s="140" t="s">
        <v>1</v>
      </c>
      <c r="N165" s="141" t="s">
        <v>38</v>
      </c>
      <c r="P165" s="142">
        <f t="shared" si="31"/>
        <v>0</v>
      </c>
      <c r="Q165" s="142">
        <v>0</v>
      </c>
      <c r="R165" s="142">
        <f t="shared" si="32"/>
        <v>0</v>
      </c>
      <c r="S165" s="142">
        <v>0</v>
      </c>
      <c r="T165" s="143">
        <f t="shared" si="33"/>
        <v>0</v>
      </c>
      <c r="AR165" s="144" t="s">
        <v>269</v>
      </c>
      <c r="AT165" s="144" t="s">
        <v>140</v>
      </c>
      <c r="AU165" s="144" t="s">
        <v>81</v>
      </c>
      <c r="AY165" s="16" t="s">
        <v>137</v>
      </c>
      <c r="BE165" s="145">
        <f t="shared" si="34"/>
        <v>0</v>
      </c>
      <c r="BF165" s="145">
        <f t="shared" si="35"/>
        <v>0</v>
      </c>
      <c r="BG165" s="145">
        <f t="shared" si="36"/>
        <v>0</v>
      </c>
      <c r="BH165" s="145">
        <f t="shared" si="37"/>
        <v>0</v>
      </c>
      <c r="BI165" s="145">
        <f t="shared" si="38"/>
        <v>0</v>
      </c>
      <c r="BJ165" s="16" t="s">
        <v>81</v>
      </c>
      <c r="BK165" s="145">
        <f t="shared" si="39"/>
        <v>0</v>
      </c>
      <c r="BL165" s="16" t="s">
        <v>269</v>
      </c>
      <c r="BM165" s="144" t="s">
        <v>755</v>
      </c>
    </row>
    <row r="166" spans="2:65" s="1" customFormat="1" ht="24.2" customHeight="1">
      <c r="B166" s="31"/>
      <c r="C166" s="132" t="s">
        <v>399</v>
      </c>
      <c r="D166" s="132" t="s">
        <v>140</v>
      </c>
      <c r="E166" s="133" t="s">
        <v>756</v>
      </c>
      <c r="F166" s="134" t="s">
        <v>787</v>
      </c>
      <c r="G166" s="135" t="s">
        <v>232</v>
      </c>
      <c r="H166" s="136">
        <v>1</v>
      </c>
      <c r="I166" s="137"/>
      <c r="J166" s="138">
        <f t="shared" si="30"/>
        <v>0</v>
      </c>
      <c r="K166" s="139"/>
      <c r="L166" s="31"/>
      <c r="M166" s="140" t="s">
        <v>1</v>
      </c>
      <c r="N166" s="141" t="s">
        <v>38</v>
      </c>
      <c r="P166" s="142">
        <f t="shared" si="31"/>
        <v>0</v>
      </c>
      <c r="Q166" s="142">
        <v>0</v>
      </c>
      <c r="R166" s="142">
        <f t="shared" si="32"/>
        <v>0</v>
      </c>
      <c r="S166" s="142">
        <v>0</v>
      </c>
      <c r="T166" s="143">
        <f t="shared" si="33"/>
        <v>0</v>
      </c>
      <c r="AR166" s="144" t="s">
        <v>269</v>
      </c>
      <c r="AT166" s="144" t="s">
        <v>140</v>
      </c>
      <c r="AU166" s="144" t="s">
        <v>81</v>
      </c>
      <c r="AY166" s="16" t="s">
        <v>137</v>
      </c>
      <c r="BE166" s="145">
        <f t="shared" si="34"/>
        <v>0</v>
      </c>
      <c r="BF166" s="145">
        <f t="shared" si="35"/>
        <v>0</v>
      </c>
      <c r="BG166" s="145">
        <f t="shared" si="36"/>
        <v>0</v>
      </c>
      <c r="BH166" s="145">
        <f t="shared" si="37"/>
        <v>0</v>
      </c>
      <c r="BI166" s="145">
        <f t="shared" si="38"/>
        <v>0</v>
      </c>
      <c r="BJ166" s="16" t="s">
        <v>81</v>
      </c>
      <c r="BK166" s="145">
        <f t="shared" si="39"/>
        <v>0</v>
      </c>
      <c r="BL166" s="16" t="s">
        <v>269</v>
      </c>
      <c r="BM166" s="144" t="s">
        <v>757</v>
      </c>
    </row>
    <row r="167" spans="2:65" s="1" customFormat="1" ht="16.5" customHeight="1">
      <c r="B167" s="31"/>
      <c r="C167" s="132" t="s">
        <v>406</v>
      </c>
      <c r="D167" s="132" t="s">
        <v>140</v>
      </c>
      <c r="E167" s="133" t="s">
        <v>758</v>
      </c>
      <c r="F167" s="134" t="s">
        <v>759</v>
      </c>
      <c r="G167" s="135" t="s">
        <v>232</v>
      </c>
      <c r="H167" s="136">
        <v>1</v>
      </c>
      <c r="I167" s="137"/>
      <c r="J167" s="138">
        <f t="shared" si="30"/>
        <v>0</v>
      </c>
      <c r="K167" s="139"/>
      <c r="L167" s="31"/>
      <c r="M167" s="140" t="s">
        <v>1</v>
      </c>
      <c r="N167" s="141" t="s">
        <v>38</v>
      </c>
      <c r="P167" s="142">
        <f t="shared" si="31"/>
        <v>0</v>
      </c>
      <c r="Q167" s="142">
        <v>0</v>
      </c>
      <c r="R167" s="142">
        <f t="shared" si="32"/>
        <v>0</v>
      </c>
      <c r="S167" s="142">
        <v>0</v>
      </c>
      <c r="T167" s="143">
        <f t="shared" si="33"/>
        <v>0</v>
      </c>
      <c r="AR167" s="144" t="s">
        <v>269</v>
      </c>
      <c r="AT167" s="144" t="s">
        <v>140</v>
      </c>
      <c r="AU167" s="144" t="s">
        <v>81</v>
      </c>
      <c r="AY167" s="16" t="s">
        <v>137</v>
      </c>
      <c r="BE167" s="145">
        <f t="shared" si="34"/>
        <v>0</v>
      </c>
      <c r="BF167" s="145">
        <f t="shared" si="35"/>
        <v>0</v>
      </c>
      <c r="BG167" s="145">
        <f t="shared" si="36"/>
        <v>0</v>
      </c>
      <c r="BH167" s="145">
        <f t="shared" si="37"/>
        <v>0</v>
      </c>
      <c r="BI167" s="145">
        <f t="shared" si="38"/>
        <v>0</v>
      </c>
      <c r="BJ167" s="16" t="s">
        <v>81</v>
      </c>
      <c r="BK167" s="145">
        <f t="shared" si="39"/>
        <v>0</v>
      </c>
      <c r="BL167" s="16" t="s">
        <v>269</v>
      </c>
      <c r="BM167" s="144" t="s">
        <v>760</v>
      </c>
    </row>
    <row r="168" spans="2:65" s="1" customFormat="1" ht="24.2" customHeight="1">
      <c r="B168" s="31"/>
      <c r="C168" s="132" t="s">
        <v>539</v>
      </c>
      <c r="D168" s="132" t="s">
        <v>140</v>
      </c>
      <c r="E168" s="133" t="s">
        <v>761</v>
      </c>
      <c r="F168" s="134" t="s">
        <v>788</v>
      </c>
      <c r="G168" s="135" t="s">
        <v>232</v>
      </c>
      <c r="H168" s="136">
        <v>1</v>
      </c>
      <c r="I168" s="137"/>
      <c r="J168" s="138">
        <f t="shared" si="30"/>
        <v>0</v>
      </c>
      <c r="K168" s="139"/>
      <c r="L168" s="31"/>
      <c r="M168" s="140" t="s">
        <v>1</v>
      </c>
      <c r="N168" s="141" t="s">
        <v>38</v>
      </c>
      <c r="P168" s="142">
        <f t="shared" si="31"/>
        <v>0</v>
      </c>
      <c r="Q168" s="142">
        <v>0</v>
      </c>
      <c r="R168" s="142">
        <f t="shared" si="32"/>
        <v>0</v>
      </c>
      <c r="S168" s="142">
        <v>0</v>
      </c>
      <c r="T168" s="143">
        <f t="shared" si="33"/>
        <v>0</v>
      </c>
      <c r="AR168" s="144" t="s">
        <v>269</v>
      </c>
      <c r="AT168" s="144" t="s">
        <v>140</v>
      </c>
      <c r="AU168" s="144" t="s">
        <v>81</v>
      </c>
      <c r="AY168" s="16" t="s">
        <v>137</v>
      </c>
      <c r="BE168" s="145">
        <f t="shared" si="34"/>
        <v>0</v>
      </c>
      <c r="BF168" s="145">
        <f t="shared" si="35"/>
        <v>0</v>
      </c>
      <c r="BG168" s="145">
        <f t="shared" si="36"/>
        <v>0</v>
      </c>
      <c r="BH168" s="145">
        <f t="shared" si="37"/>
        <v>0</v>
      </c>
      <c r="BI168" s="145">
        <f t="shared" si="38"/>
        <v>0</v>
      </c>
      <c r="BJ168" s="16" t="s">
        <v>81</v>
      </c>
      <c r="BK168" s="145">
        <f t="shared" si="39"/>
        <v>0</v>
      </c>
      <c r="BL168" s="16" t="s">
        <v>269</v>
      </c>
      <c r="BM168" s="144" t="s">
        <v>762</v>
      </c>
    </row>
    <row r="169" spans="2:65" s="1" customFormat="1" ht="24.2" customHeight="1">
      <c r="B169" s="31"/>
      <c r="C169" s="132" t="s">
        <v>543</v>
      </c>
      <c r="D169" s="132" t="s">
        <v>140</v>
      </c>
      <c r="E169" s="133" t="s">
        <v>763</v>
      </c>
      <c r="F169" s="134" t="s">
        <v>789</v>
      </c>
      <c r="G169" s="135" t="s">
        <v>232</v>
      </c>
      <c r="H169" s="136">
        <v>1</v>
      </c>
      <c r="I169" s="137"/>
      <c r="J169" s="138">
        <f t="shared" si="30"/>
        <v>0</v>
      </c>
      <c r="K169" s="139"/>
      <c r="L169" s="31"/>
      <c r="M169" s="140" t="s">
        <v>1</v>
      </c>
      <c r="N169" s="141" t="s">
        <v>38</v>
      </c>
      <c r="P169" s="142">
        <f t="shared" si="31"/>
        <v>0</v>
      </c>
      <c r="Q169" s="142">
        <v>0</v>
      </c>
      <c r="R169" s="142">
        <f t="shared" si="32"/>
        <v>0</v>
      </c>
      <c r="S169" s="142">
        <v>0</v>
      </c>
      <c r="T169" s="143">
        <f t="shared" si="33"/>
        <v>0</v>
      </c>
      <c r="AR169" s="144" t="s">
        <v>269</v>
      </c>
      <c r="AT169" s="144" t="s">
        <v>140</v>
      </c>
      <c r="AU169" s="144" t="s">
        <v>81</v>
      </c>
      <c r="AY169" s="16" t="s">
        <v>137</v>
      </c>
      <c r="BE169" s="145">
        <f t="shared" si="34"/>
        <v>0</v>
      </c>
      <c r="BF169" s="145">
        <f t="shared" si="35"/>
        <v>0</v>
      </c>
      <c r="BG169" s="145">
        <f t="shared" si="36"/>
        <v>0</v>
      </c>
      <c r="BH169" s="145">
        <f t="shared" si="37"/>
        <v>0</v>
      </c>
      <c r="BI169" s="145">
        <f t="shared" si="38"/>
        <v>0</v>
      </c>
      <c r="BJ169" s="16" t="s">
        <v>81</v>
      </c>
      <c r="BK169" s="145">
        <f t="shared" si="39"/>
        <v>0</v>
      </c>
      <c r="BL169" s="16" t="s">
        <v>269</v>
      </c>
      <c r="BM169" s="144" t="s">
        <v>764</v>
      </c>
    </row>
    <row r="170" spans="2:65" s="1" customFormat="1" ht="24.2" customHeight="1">
      <c r="B170" s="31"/>
      <c r="C170" s="132" t="s">
        <v>547</v>
      </c>
      <c r="D170" s="132" t="s">
        <v>140</v>
      </c>
      <c r="E170" s="133" t="s">
        <v>765</v>
      </c>
      <c r="F170" s="134" t="s">
        <v>790</v>
      </c>
      <c r="G170" s="135" t="s">
        <v>232</v>
      </c>
      <c r="H170" s="136">
        <v>5</v>
      </c>
      <c r="I170" s="137"/>
      <c r="J170" s="138">
        <f t="shared" si="30"/>
        <v>0</v>
      </c>
      <c r="K170" s="139"/>
      <c r="L170" s="31"/>
      <c r="M170" s="140" t="s">
        <v>1</v>
      </c>
      <c r="N170" s="141" t="s">
        <v>38</v>
      </c>
      <c r="P170" s="142">
        <f t="shared" si="31"/>
        <v>0</v>
      </c>
      <c r="Q170" s="142">
        <v>0</v>
      </c>
      <c r="R170" s="142">
        <f t="shared" si="32"/>
        <v>0</v>
      </c>
      <c r="S170" s="142">
        <v>0</v>
      </c>
      <c r="T170" s="143">
        <f t="shared" si="33"/>
        <v>0</v>
      </c>
      <c r="AR170" s="144" t="s">
        <v>269</v>
      </c>
      <c r="AT170" s="144" t="s">
        <v>140</v>
      </c>
      <c r="AU170" s="144" t="s">
        <v>81</v>
      </c>
      <c r="AY170" s="16" t="s">
        <v>137</v>
      </c>
      <c r="BE170" s="145">
        <f t="shared" si="34"/>
        <v>0</v>
      </c>
      <c r="BF170" s="145">
        <f t="shared" si="35"/>
        <v>0</v>
      </c>
      <c r="BG170" s="145">
        <f t="shared" si="36"/>
        <v>0</v>
      </c>
      <c r="BH170" s="145">
        <f t="shared" si="37"/>
        <v>0</v>
      </c>
      <c r="BI170" s="145">
        <f t="shared" si="38"/>
        <v>0</v>
      </c>
      <c r="BJ170" s="16" t="s">
        <v>81</v>
      </c>
      <c r="BK170" s="145">
        <f t="shared" si="39"/>
        <v>0</v>
      </c>
      <c r="BL170" s="16" t="s">
        <v>269</v>
      </c>
      <c r="BM170" s="144" t="s">
        <v>766</v>
      </c>
    </row>
    <row r="171" spans="2:65" s="11" customFormat="1" ht="25.9" customHeight="1">
      <c r="B171" s="120"/>
      <c r="D171" s="121" t="s">
        <v>72</v>
      </c>
      <c r="E171" s="122" t="s">
        <v>767</v>
      </c>
      <c r="F171" s="122" t="s">
        <v>768</v>
      </c>
      <c r="I171" s="123"/>
      <c r="J171" s="124">
        <f>BK171</f>
        <v>0</v>
      </c>
      <c r="L171" s="120"/>
      <c r="M171" s="125"/>
      <c r="P171" s="126">
        <f>SUM(P172:P173)</f>
        <v>0</v>
      </c>
      <c r="R171" s="126">
        <f>SUM(R172:R173)</f>
        <v>0</v>
      </c>
      <c r="T171" s="127">
        <f>SUM(T172:T173)</f>
        <v>0</v>
      </c>
      <c r="AR171" s="121" t="s">
        <v>83</v>
      </c>
      <c r="AT171" s="128" t="s">
        <v>72</v>
      </c>
      <c r="AU171" s="128" t="s">
        <v>73</v>
      </c>
      <c r="AY171" s="121" t="s">
        <v>137</v>
      </c>
      <c r="BK171" s="129">
        <f>SUM(BK172:BK173)</f>
        <v>0</v>
      </c>
    </row>
    <row r="172" spans="2:65" s="1" customFormat="1" ht="21.75" customHeight="1">
      <c r="B172" s="31"/>
      <c r="C172" s="132" t="s">
        <v>551</v>
      </c>
      <c r="D172" s="132" t="s">
        <v>140</v>
      </c>
      <c r="E172" s="133" t="s">
        <v>769</v>
      </c>
      <c r="F172" s="134" t="s">
        <v>770</v>
      </c>
      <c r="G172" s="135" t="s">
        <v>232</v>
      </c>
      <c r="H172" s="136">
        <v>24</v>
      </c>
      <c r="I172" s="137"/>
      <c r="J172" s="138">
        <f>ROUND(I172*H172,2)</f>
        <v>0</v>
      </c>
      <c r="K172" s="139"/>
      <c r="L172" s="31"/>
      <c r="M172" s="140" t="s">
        <v>1</v>
      </c>
      <c r="N172" s="141" t="s">
        <v>38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269</v>
      </c>
      <c r="AT172" s="144" t="s">
        <v>140</v>
      </c>
      <c r="AU172" s="144" t="s">
        <v>81</v>
      </c>
      <c r="AY172" s="16" t="s">
        <v>137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81</v>
      </c>
      <c r="BK172" s="145">
        <f>ROUND(I172*H172,2)</f>
        <v>0</v>
      </c>
      <c r="BL172" s="16" t="s">
        <v>269</v>
      </c>
      <c r="BM172" s="144" t="s">
        <v>771</v>
      </c>
    </row>
    <row r="173" spans="2:65" s="1" customFormat="1" ht="21.75" customHeight="1">
      <c r="B173" s="31"/>
      <c r="C173" s="132" t="s">
        <v>555</v>
      </c>
      <c r="D173" s="132" t="s">
        <v>140</v>
      </c>
      <c r="E173" s="133" t="s">
        <v>772</v>
      </c>
      <c r="F173" s="134" t="s">
        <v>773</v>
      </c>
      <c r="G173" s="135" t="s">
        <v>199</v>
      </c>
      <c r="H173" s="136">
        <v>42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38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269</v>
      </c>
      <c r="AT173" s="144" t="s">
        <v>140</v>
      </c>
      <c r="AU173" s="144" t="s">
        <v>81</v>
      </c>
      <c r="AY173" s="16" t="s">
        <v>137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81</v>
      </c>
      <c r="BK173" s="145">
        <f>ROUND(I173*H173,2)</f>
        <v>0</v>
      </c>
      <c r="BL173" s="16" t="s">
        <v>269</v>
      </c>
      <c r="BM173" s="144" t="s">
        <v>774</v>
      </c>
    </row>
    <row r="174" spans="2:65" s="11" customFormat="1" ht="25.9" customHeight="1">
      <c r="B174" s="120"/>
      <c r="D174" s="121" t="s">
        <v>72</v>
      </c>
      <c r="E174" s="122" t="s">
        <v>775</v>
      </c>
      <c r="F174" s="122" t="s">
        <v>776</v>
      </c>
      <c r="I174" s="123"/>
      <c r="J174" s="124">
        <f>BK174</f>
        <v>0</v>
      </c>
      <c r="L174" s="120"/>
      <c r="M174" s="125"/>
      <c r="P174" s="126">
        <f>SUM(P175:P176)</f>
        <v>0</v>
      </c>
      <c r="R174" s="126">
        <f>SUM(R175:R176)</f>
        <v>0</v>
      </c>
      <c r="T174" s="127">
        <f>SUM(T175:T176)</f>
        <v>0</v>
      </c>
      <c r="AR174" s="121" t="s">
        <v>81</v>
      </c>
      <c r="AT174" s="128" t="s">
        <v>72</v>
      </c>
      <c r="AU174" s="128" t="s">
        <v>73</v>
      </c>
      <c r="AY174" s="121" t="s">
        <v>137</v>
      </c>
      <c r="BK174" s="129">
        <f>SUM(BK175:BK176)</f>
        <v>0</v>
      </c>
    </row>
    <row r="175" spans="2:65" s="1" customFormat="1" ht="16.5" customHeight="1">
      <c r="B175" s="31"/>
      <c r="C175" s="132" t="s">
        <v>559</v>
      </c>
      <c r="D175" s="132" t="s">
        <v>140</v>
      </c>
      <c r="E175" s="133" t="s">
        <v>777</v>
      </c>
      <c r="F175" s="134" t="s">
        <v>778</v>
      </c>
      <c r="G175" s="135" t="s">
        <v>779</v>
      </c>
      <c r="H175" s="136">
        <v>24</v>
      </c>
      <c r="I175" s="137"/>
      <c r="J175" s="138">
        <f>ROUND(I175*H175,2)</f>
        <v>0</v>
      </c>
      <c r="K175" s="139"/>
      <c r="L175" s="31"/>
      <c r="M175" s="140" t="s">
        <v>1</v>
      </c>
      <c r="N175" s="141" t="s">
        <v>38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156</v>
      </c>
      <c r="AT175" s="144" t="s">
        <v>140</v>
      </c>
      <c r="AU175" s="144" t="s">
        <v>81</v>
      </c>
      <c r="AY175" s="16" t="s">
        <v>137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81</v>
      </c>
      <c r="BK175" s="145">
        <f>ROUND(I175*H175,2)</f>
        <v>0</v>
      </c>
      <c r="BL175" s="16" t="s">
        <v>156</v>
      </c>
      <c r="BM175" s="144" t="s">
        <v>780</v>
      </c>
    </row>
    <row r="176" spans="2:65" s="1" customFormat="1" ht="16.5" customHeight="1">
      <c r="B176" s="31"/>
      <c r="C176" s="132" t="s">
        <v>563</v>
      </c>
      <c r="D176" s="132" t="s">
        <v>140</v>
      </c>
      <c r="E176" s="133" t="s">
        <v>781</v>
      </c>
      <c r="F176" s="134" t="s">
        <v>782</v>
      </c>
      <c r="G176" s="135" t="s">
        <v>199</v>
      </c>
      <c r="H176" s="136">
        <v>54</v>
      </c>
      <c r="I176" s="137"/>
      <c r="J176" s="138">
        <f>ROUND(I176*H176,2)</f>
        <v>0</v>
      </c>
      <c r="K176" s="139"/>
      <c r="L176" s="31"/>
      <c r="M176" s="146" t="s">
        <v>1</v>
      </c>
      <c r="N176" s="147" t="s">
        <v>38</v>
      </c>
      <c r="O176" s="148"/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AR176" s="144" t="s">
        <v>156</v>
      </c>
      <c r="AT176" s="144" t="s">
        <v>140</v>
      </c>
      <c r="AU176" s="144" t="s">
        <v>81</v>
      </c>
      <c r="AY176" s="16" t="s">
        <v>137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81</v>
      </c>
      <c r="BK176" s="145">
        <f>ROUND(I176*H176,2)</f>
        <v>0</v>
      </c>
      <c r="BL176" s="16" t="s">
        <v>156</v>
      </c>
      <c r="BM176" s="144" t="s">
        <v>783</v>
      </c>
    </row>
    <row r="177" spans="2:12" s="1" customFormat="1" ht="6.95" customHeight="1"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31"/>
    </row>
  </sheetData>
  <sheetProtection formatColumns="0" formatRows="0" autoFilter="0"/>
  <autoFilter ref="C121:K17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00 - Vedlejší rozpočtové ...</vt:lpstr>
      <vt:lpstr>01 - Architektonické stav...</vt:lpstr>
      <vt:lpstr>03 - Elektroinstalace</vt:lpstr>
      <vt:lpstr>04 - Zdravotechnika</vt:lpstr>
      <vt:lpstr>'00 - Vedlejší rozpočtové ...'!Názvy_tisku</vt:lpstr>
      <vt:lpstr>'01 - Architektonické stav...'!Názvy_tisku</vt:lpstr>
      <vt:lpstr>'03 - Elektroinstalace'!Názvy_tisku</vt:lpstr>
      <vt:lpstr>'04 - Zdravotechnika'!Názvy_tisku</vt:lpstr>
      <vt:lpstr>'Rekapitulace stavby'!Názvy_tisku</vt:lpstr>
      <vt:lpstr>'00 - Vedlejší rozpočtové ...'!Oblast_tisku</vt:lpstr>
      <vt:lpstr>'01 - Architektonické stav...'!Oblast_tisku</vt:lpstr>
      <vt:lpstr>'03 - Elektroinstalace'!Oblast_tisku</vt:lpstr>
      <vt:lpstr>'04 - Zdravotechnika'!Oblast_tisku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DESKTOP-UF80NQF\Ferenc</dc:creator>
  <cp:keywords/>
  <dc:description/>
  <cp:lastModifiedBy>Sobek Jaromír</cp:lastModifiedBy>
  <cp:revision/>
  <dcterms:created xsi:type="dcterms:W3CDTF">2022-09-30T04:52:47Z</dcterms:created>
  <dcterms:modified xsi:type="dcterms:W3CDTF">2023-08-08T07:01:05Z</dcterms:modified>
  <cp:category/>
  <cp:contentStatus/>
</cp:coreProperties>
</file>